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\\DAVID_PC\Disk D (D)\P\Archiv_2019\Aktualizace a dopracování PD - Vodovod Pašinka_ZD (06218)\- PDF -\F. Soupis prací a specifikace\"/>
    </mc:Choice>
  </mc:AlternateContent>
  <xr:revisionPtr revIDLastSave="0" documentId="13_ncr:1_{C0AB19D0-521C-464C-947E-4F402B400BD4}" xr6:coauthVersionLast="43" xr6:coauthVersionMax="43" xr10:uidLastSave="{00000000-0000-0000-0000-000000000000}"/>
  <bookViews>
    <workbookView xWindow="23880" yWindow="-120" windowWidth="24240" windowHeight="18240" xr2:uid="{00000000-000D-0000-FFFF-FFFF00000000}"/>
  </bookViews>
  <sheets>
    <sheet name="Rekapitulace stavby" sheetId="1" r:id="rId1"/>
    <sheet name="SO_01 - Vodovodní řady " sheetId="2" r:id="rId2"/>
    <sheet name="VRN - Vedlejší rozpočtové..." sheetId="3" r:id="rId3"/>
  </sheets>
  <definedNames>
    <definedName name="_xlnm._FilterDatabase" localSheetId="1" hidden="1">'SO_01 - Vodovodní řady '!$C$123:$K$359</definedName>
    <definedName name="_xlnm._FilterDatabase" localSheetId="2" hidden="1">'VRN - Vedlejší rozpočtové...'!$C$116:$K$141</definedName>
    <definedName name="_xlnm.Print_Titles" localSheetId="0">'Rekapitulace stavby'!$92:$92</definedName>
    <definedName name="_xlnm.Print_Titles" localSheetId="1">'SO_01 - Vodovodní řady '!$123:$123</definedName>
    <definedName name="_xlnm.Print_Titles" localSheetId="2">'VRN - Vedlejší rozpočtové...'!$116:$116</definedName>
    <definedName name="_xlnm.Print_Area" localSheetId="0">'Rekapitulace stavby'!$D$4:$AO$76,'Rekapitulace stavby'!$C$82:$AQ$97</definedName>
    <definedName name="_xlnm.Print_Area" localSheetId="1">'SO_01 - Vodovodní řady '!$C$4:$J$76,'SO_01 - Vodovodní řady '!$C$82:$J$105,'SO_01 - Vodovodní řady '!$C$111:$K$359</definedName>
    <definedName name="_xlnm.Print_Area" localSheetId="2">'VRN - Vedlejší rozpočtové...'!$C$4:$J$76,'VRN - Vedlejší rozpočtové...'!$C$82:$J$98,'VRN - Vedlejší rozpočtové...'!$C$104:$K$141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P118" i="3" s="1"/>
  <c r="P117" i="3" s="1"/>
  <c r="AU96" i="1" s="1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F36" i="3" s="1"/>
  <c r="BC96" i="1" s="1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BK118" i="3" s="1"/>
  <c r="J120" i="3"/>
  <c r="BE120" i="3" s="1"/>
  <c r="BI119" i="3"/>
  <c r="BH119" i="3"/>
  <c r="BG119" i="3"/>
  <c r="BF119" i="3"/>
  <c r="T119" i="3"/>
  <c r="R119" i="3"/>
  <c r="R118" i="3" s="1"/>
  <c r="R117" i="3" s="1"/>
  <c r="P119" i="3"/>
  <c r="BK119" i="3"/>
  <c r="J119" i="3"/>
  <c r="BE119" i="3"/>
  <c r="F111" i="3"/>
  <c r="E109" i="3"/>
  <c r="F89" i="3"/>
  <c r="E87" i="3"/>
  <c r="J24" i="3"/>
  <c r="E24" i="3"/>
  <c r="J92" i="3" s="1"/>
  <c r="J23" i="3"/>
  <c r="J21" i="3"/>
  <c r="E21" i="3"/>
  <c r="J20" i="3"/>
  <c r="J18" i="3"/>
  <c r="E18" i="3"/>
  <c r="F114" i="3"/>
  <c r="F92" i="3"/>
  <c r="J17" i="3"/>
  <c r="J15" i="3"/>
  <c r="E15" i="3"/>
  <c r="F113" i="3"/>
  <c r="F91" i="3"/>
  <c r="J14" i="3"/>
  <c r="J12" i="3"/>
  <c r="J111" i="3" s="1"/>
  <c r="E7" i="3"/>
  <c r="E107" i="3"/>
  <c r="E85" i="3"/>
  <c r="J37" i="2"/>
  <c r="J36" i="2"/>
  <c r="AY95" i="1"/>
  <c r="J35" i="2"/>
  <c r="AX95" i="1"/>
  <c r="BI359" i="2"/>
  <c r="BH359" i="2"/>
  <c r="BG359" i="2"/>
  <c r="BF359" i="2"/>
  <c r="T359" i="2"/>
  <c r="T358" i="2"/>
  <c r="R359" i="2"/>
  <c r="R358" i="2"/>
  <c r="P359" i="2"/>
  <c r="P358" i="2"/>
  <c r="BK359" i="2"/>
  <c r="BK358" i="2" s="1"/>
  <c r="J358" i="2" s="1"/>
  <c r="J104" i="2" s="1"/>
  <c r="J359" i="2"/>
  <c r="BE359" i="2"/>
  <c r="BI356" i="2"/>
  <c r="BH356" i="2"/>
  <c r="BG356" i="2"/>
  <c r="BF356" i="2"/>
  <c r="T356" i="2"/>
  <c r="R356" i="2"/>
  <c r="P356" i="2"/>
  <c r="BK356" i="2"/>
  <c r="J356" i="2"/>
  <c r="BE356" i="2" s="1"/>
  <c r="BI354" i="2"/>
  <c r="BH354" i="2"/>
  <c r="BG354" i="2"/>
  <c r="BF354" i="2"/>
  <c r="T354" i="2"/>
  <c r="R354" i="2"/>
  <c r="P354" i="2"/>
  <c r="BK354" i="2"/>
  <c r="J354" i="2"/>
  <c r="BE354" i="2" s="1"/>
  <c r="BI352" i="2"/>
  <c r="BH352" i="2"/>
  <c r="BG352" i="2"/>
  <c r="BF352" i="2"/>
  <c r="T352" i="2"/>
  <c r="R352" i="2"/>
  <c r="P352" i="2"/>
  <c r="P348" i="2" s="1"/>
  <c r="BK352" i="2"/>
  <c r="J352" i="2"/>
  <c r="BE352" i="2"/>
  <c r="BI350" i="2"/>
  <c r="BH350" i="2"/>
  <c r="BG350" i="2"/>
  <c r="BF350" i="2"/>
  <c r="T350" i="2"/>
  <c r="T348" i="2" s="1"/>
  <c r="R350" i="2"/>
  <c r="P350" i="2"/>
  <c r="BK350" i="2"/>
  <c r="BK348" i="2" s="1"/>
  <c r="J348" i="2" s="1"/>
  <c r="J103" i="2" s="1"/>
  <c r="J350" i="2"/>
  <c r="BE350" i="2" s="1"/>
  <c r="BI349" i="2"/>
  <c r="BH349" i="2"/>
  <c r="BG349" i="2"/>
  <c r="BF349" i="2"/>
  <c r="T349" i="2"/>
  <c r="R349" i="2"/>
  <c r="R348" i="2"/>
  <c r="P349" i="2"/>
  <c r="BK349" i="2"/>
  <c r="J349" i="2"/>
  <c r="BE349" i="2" s="1"/>
  <c r="BI347" i="2"/>
  <c r="BH347" i="2"/>
  <c r="BG347" i="2"/>
  <c r="BF347" i="2"/>
  <c r="T347" i="2"/>
  <c r="R347" i="2"/>
  <c r="P347" i="2"/>
  <c r="BK347" i="2"/>
  <c r="J347" i="2"/>
  <c r="BE347" i="2"/>
  <c r="BI346" i="2"/>
  <c r="BH346" i="2"/>
  <c r="BG346" i="2"/>
  <c r="BF346" i="2"/>
  <c r="T346" i="2"/>
  <c r="R346" i="2"/>
  <c r="P346" i="2"/>
  <c r="BK346" i="2"/>
  <c r="J346" i="2"/>
  <c r="BE346" i="2" s="1"/>
  <c r="BI345" i="2"/>
  <c r="BH345" i="2"/>
  <c r="BG345" i="2"/>
  <c r="BF345" i="2"/>
  <c r="T345" i="2"/>
  <c r="R345" i="2"/>
  <c r="P345" i="2"/>
  <c r="BK345" i="2"/>
  <c r="J345" i="2"/>
  <c r="BE345" i="2"/>
  <c r="BI344" i="2"/>
  <c r="BH344" i="2"/>
  <c r="BG344" i="2"/>
  <c r="BF344" i="2"/>
  <c r="T344" i="2"/>
  <c r="R344" i="2"/>
  <c r="P344" i="2"/>
  <c r="BK344" i="2"/>
  <c r="J344" i="2"/>
  <c r="BE344" i="2" s="1"/>
  <c r="BI343" i="2"/>
  <c r="BH343" i="2"/>
  <c r="BG343" i="2"/>
  <c r="BF343" i="2"/>
  <c r="T343" i="2"/>
  <c r="R343" i="2"/>
  <c r="P343" i="2"/>
  <c r="P340" i="2" s="1"/>
  <c r="BK343" i="2"/>
  <c r="J343" i="2"/>
  <c r="BE343" i="2"/>
  <c r="BI342" i="2"/>
  <c r="BH342" i="2"/>
  <c r="BG342" i="2"/>
  <c r="BF342" i="2"/>
  <c r="T342" i="2"/>
  <c r="T340" i="2" s="1"/>
  <c r="R342" i="2"/>
  <c r="P342" i="2"/>
  <c r="BK342" i="2"/>
  <c r="J342" i="2"/>
  <c r="BE342" i="2" s="1"/>
  <c r="BI341" i="2"/>
  <c r="BH341" i="2"/>
  <c r="BG341" i="2"/>
  <c r="BF341" i="2"/>
  <c r="T341" i="2"/>
  <c r="R341" i="2"/>
  <c r="R340" i="2" s="1"/>
  <c r="P341" i="2"/>
  <c r="BK341" i="2"/>
  <c r="BK340" i="2" s="1"/>
  <c r="J340" i="2" s="1"/>
  <c r="J102" i="2" s="1"/>
  <c r="J341" i="2"/>
  <c r="BE341" i="2"/>
  <c r="BI339" i="2"/>
  <c r="BH339" i="2"/>
  <c r="BG339" i="2"/>
  <c r="BF339" i="2"/>
  <c r="T339" i="2"/>
  <c r="R339" i="2"/>
  <c r="P339" i="2"/>
  <c r="BK339" i="2"/>
  <c r="J339" i="2"/>
  <c r="BE339" i="2" s="1"/>
  <c r="BI338" i="2"/>
  <c r="BH338" i="2"/>
  <c r="BG338" i="2"/>
  <c r="BF338" i="2"/>
  <c r="T338" i="2"/>
  <c r="R338" i="2"/>
  <c r="P338" i="2"/>
  <c r="BK338" i="2"/>
  <c r="J338" i="2"/>
  <c r="BE338" i="2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P336" i="2"/>
  <c r="BK336" i="2"/>
  <c r="J336" i="2"/>
  <c r="BE336" i="2"/>
  <c r="BI335" i="2"/>
  <c r="BH335" i="2"/>
  <c r="BG335" i="2"/>
  <c r="BF335" i="2"/>
  <c r="T335" i="2"/>
  <c r="R335" i="2"/>
  <c r="P335" i="2"/>
  <c r="BK335" i="2"/>
  <c r="J335" i="2"/>
  <c r="BE335" i="2" s="1"/>
  <c r="BI334" i="2"/>
  <c r="BH334" i="2"/>
  <c r="BG334" i="2"/>
  <c r="BF334" i="2"/>
  <c r="T334" i="2"/>
  <c r="R334" i="2"/>
  <c r="P334" i="2"/>
  <c r="BK334" i="2"/>
  <c r="J334" i="2"/>
  <c r="BE334" i="2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T332" i="2"/>
  <c r="R332" i="2"/>
  <c r="P332" i="2"/>
  <c r="BK332" i="2"/>
  <c r="J332" i="2"/>
  <c r="BE332" i="2"/>
  <c r="BI331" i="2"/>
  <c r="BH331" i="2"/>
  <c r="BG331" i="2"/>
  <c r="BF331" i="2"/>
  <c r="T331" i="2"/>
  <c r="R331" i="2"/>
  <c r="P331" i="2"/>
  <c r="BK331" i="2"/>
  <c r="J331" i="2"/>
  <c r="BE331" i="2"/>
  <c r="BI330" i="2"/>
  <c r="BH330" i="2"/>
  <c r="BG330" i="2"/>
  <c r="BF330" i="2"/>
  <c r="T330" i="2"/>
  <c r="R330" i="2"/>
  <c r="P330" i="2"/>
  <c r="BK330" i="2"/>
  <c r="J330" i="2"/>
  <c r="BE330" i="2"/>
  <c r="BI328" i="2"/>
  <c r="BH328" i="2"/>
  <c r="BG328" i="2"/>
  <c r="BF328" i="2"/>
  <c r="T328" i="2"/>
  <c r="R328" i="2"/>
  <c r="P328" i="2"/>
  <c r="BK328" i="2"/>
  <c r="J328" i="2"/>
  <c r="BE328" i="2"/>
  <c r="BI327" i="2"/>
  <c r="BH327" i="2"/>
  <c r="BG327" i="2"/>
  <c r="BF327" i="2"/>
  <c r="T327" i="2"/>
  <c r="R327" i="2"/>
  <c r="P327" i="2"/>
  <c r="BK327" i="2"/>
  <c r="J327" i="2"/>
  <c r="BE327" i="2"/>
  <c r="BI326" i="2"/>
  <c r="BH326" i="2"/>
  <c r="BG326" i="2"/>
  <c r="BF326" i="2"/>
  <c r="T326" i="2"/>
  <c r="R326" i="2"/>
  <c r="P326" i="2"/>
  <c r="BK326" i="2"/>
  <c r="J326" i="2"/>
  <c r="BE326" i="2"/>
  <c r="BI325" i="2"/>
  <c r="BH325" i="2"/>
  <c r="BG325" i="2"/>
  <c r="BF325" i="2"/>
  <c r="T325" i="2"/>
  <c r="R325" i="2"/>
  <c r="P325" i="2"/>
  <c r="BK325" i="2"/>
  <c r="J325" i="2"/>
  <c r="BE325" i="2"/>
  <c r="BI324" i="2"/>
  <c r="BH324" i="2"/>
  <c r="BG324" i="2"/>
  <c r="BF324" i="2"/>
  <c r="T324" i="2"/>
  <c r="R324" i="2"/>
  <c r="P324" i="2"/>
  <c r="BK324" i="2"/>
  <c r="J324" i="2"/>
  <c r="BE324" i="2"/>
  <c r="BI323" i="2"/>
  <c r="BH323" i="2"/>
  <c r="BG323" i="2"/>
  <c r="BF323" i="2"/>
  <c r="T323" i="2"/>
  <c r="R323" i="2"/>
  <c r="P323" i="2"/>
  <c r="BK323" i="2"/>
  <c r="J323" i="2"/>
  <c r="BE323" i="2"/>
  <c r="BI322" i="2"/>
  <c r="BH322" i="2"/>
  <c r="BG322" i="2"/>
  <c r="BF322" i="2"/>
  <c r="T322" i="2"/>
  <c r="R322" i="2"/>
  <c r="P322" i="2"/>
  <c r="BK322" i="2"/>
  <c r="J322" i="2"/>
  <c r="BE322" i="2"/>
  <c r="BI321" i="2"/>
  <c r="BH321" i="2"/>
  <c r="BG321" i="2"/>
  <c r="BF321" i="2"/>
  <c r="T321" i="2"/>
  <c r="R321" i="2"/>
  <c r="P321" i="2"/>
  <c r="BK321" i="2"/>
  <c r="J321" i="2"/>
  <c r="BE321" i="2"/>
  <c r="BI320" i="2"/>
  <c r="BH320" i="2"/>
  <c r="BG320" i="2"/>
  <c r="BF320" i="2"/>
  <c r="T320" i="2"/>
  <c r="R320" i="2"/>
  <c r="P320" i="2"/>
  <c r="BK320" i="2"/>
  <c r="J320" i="2"/>
  <c r="BE320" i="2"/>
  <c r="BI319" i="2"/>
  <c r="BH319" i="2"/>
  <c r="BG319" i="2"/>
  <c r="BF319" i="2"/>
  <c r="T319" i="2"/>
  <c r="R319" i="2"/>
  <c r="P319" i="2"/>
  <c r="BK319" i="2"/>
  <c r="J319" i="2"/>
  <c r="BE319" i="2"/>
  <c r="BI318" i="2"/>
  <c r="BH318" i="2"/>
  <c r="BG318" i="2"/>
  <c r="BF318" i="2"/>
  <c r="T318" i="2"/>
  <c r="R318" i="2"/>
  <c r="P318" i="2"/>
  <c r="BK318" i="2"/>
  <c r="J318" i="2"/>
  <c r="BE318" i="2"/>
  <c r="BI317" i="2"/>
  <c r="BH317" i="2"/>
  <c r="BG317" i="2"/>
  <c r="BF317" i="2"/>
  <c r="T317" i="2"/>
  <c r="R317" i="2"/>
  <c r="P317" i="2"/>
  <c r="BK317" i="2"/>
  <c r="J317" i="2"/>
  <c r="BE317" i="2"/>
  <c r="BI316" i="2"/>
  <c r="BH316" i="2"/>
  <c r="BG316" i="2"/>
  <c r="BF316" i="2"/>
  <c r="T316" i="2"/>
  <c r="R316" i="2"/>
  <c r="P316" i="2"/>
  <c r="BK316" i="2"/>
  <c r="J316" i="2"/>
  <c r="BE316" i="2"/>
  <c r="BI315" i="2"/>
  <c r="BH315" i="2"/>
  <c r="BG315" i="2"/>
  <c r="BF315" i="2"/>
  <c r="T315" i="2"/>
  <c r="R315" i="2"/>
  <c r="P315" i="2"/>
  <c r="BK315" i="2"/>
  <c r="J315" i="2"/>
  <c r="BE315" i="2"/>
  <c r="BI314" i="2"/>
  <c r="BH314" i="2"/>
  <c r="BG314" i="2"/>
  <c r="BF314" i="2"/>
  <c r="T314" i="2"/>
  <c r="R314" i="2"/>
  <c r="P314" i="2"/>
  <c r="BK314" i="2"/>
  <c r="J314" i="2"/>
  <c r="BE314" i="2"/>
  <c r="BI313" i="2"/>
  <c r="BH313" i="2"/>
  <c r="BG313" i="2"/>
  <c r="BF313" i="2"/>
  <c r="T313" i="2"/>
  <c r="R313" i="2"/>
  <c r="P313" i="2"/>
  <c r="BK313" i="2"/>
  <c r="J313" i="2"/>
  <c r="BE313" i="2"/>
  <c r="BI312" i="2"/>
  <c r="BH312" i="2"/>
  <c r="BG312" i="2"/>
  <c r="BF312" i="2"/>
  <c r="T312" i="2"/>
  <c r="R312" i="2"/>
  <c r="P312" i="2"/>
  <c r="BK312" i="2"/>
  <c r="J312" i="2"/>
  <c r="BE312" i="2"/>
  <c r="BI311" i="2"/>
  <c r="BH311" i="2"/>
  <c r="BG311" i="2"/>
  <c r="BF311" i="2"/>
  <c r="T311" i="2"/>
  <c r="R311" i="2"/>
  <c r="P311" i="2"/>
  <c r="BK311" i="2"/>
  <c r="J311" i="2"/>
  <c r="BE311" i="2"/>
  <c r="BI310" i="2"/>
  <c r="BH310" i="2"/>
  <c r="BG310" i="2"/>
  <c r="BF310" i="2"/>
  <c r="T310" i="2"/>
  <c r="R310" i="2"/>
  <c r="P310" i="2"/>
  <c r="BK310" i="2"/>
  <c r="J310" i="2"/>
  <c r="BE310" i="2"/>
  <c r="BI309" i="2"/>
  <c r="BH309" i="2"/>
  <c r="BG309" i="2"/>
  <c r="BF309" i="2"/>
  <c r="T309" i="2"/>
  <c r="R309" i="2"/>
  <c r="P309" i="2"/>
  <c r="BK309" i="2"/>
  <c r="J309" i="2"/>
  <c r="BE309" i="2"/>
  <c r="BI308" i="2"/>
  <c r="BH308" i="2"/>
  <c r="BG308" i="2"/>
  <c r="BF308" i="2"/>
  <c r="T308" i="2"/>
  <c r="R308" i="2"/>
  <c r="P308" i="2"/>
  <c r="BK308" i="2"/>
  <c r="J308" i="2"/>
  <c r="BE308" i="2"/>
  <c r="BI307" i="2"/>
  <c r="BH307" i="2"/>
  <c r="BG307" i="2"/>
  <c r="BF307" i="2"/>
  <c r="T307" i="2"/>
  <c r="R307" i="2"/>
  <c r="P307" i="2"/>
  <c r="BK307" i="2"/>
  <c r="J307" i="2"/>
  <c r="BE307" i="2"/>
  <c r="BI306" i="2"/>
  <c r="BH306" i="2"/>
  <c r="BG306" i="2"/>
  <c r="BF306" i="2"/>
  <c r="T306" i="2"/>
  <c r="R306" i="2"/>
  <c r="P306" i="2"/>
  <c r="BK306" i="2"/>
  <c r="J306" i="2"/>
  <c r="BE306" i="2"/>
  <c r="BI305" i="2"/>
  <c r="BH305" i="2"/>
  <c r="BG305" i="2"/>
  <c r="BF305" i="2"/>
  <c r="T305" i="2"/>
  <c r="R305" i="2"/>
  <c r="P305" i="2"/>
  <c r="BK305" i="2"/>
  <c r="J305" i="2"/>
  <c r="BE305" i="2"/>
  <c r="BI304" i="2"/>
  <c r="BH304" i="2"/>
  <c r="BG304" i="2"/>
  <c r="BF304" i="2"/>
  <c r="T304" i="2"/>
  <c r="R304" i="2"/>
  <c r="P304" i="2"/>
  <c r="BK304" i="2"/>
  <c r="J304" i="2"/>
  <c r="BE304" i="2"/>
  <c r="BI303" i="2"/>
  <c r="BH303" i="2"/>
  <c r="BG303" i="2"/>
  <c r="BF303" i="2"/>
  <c r="T303" i="2"/>
  <c r="R303" i="2"/>
  <c r="P303" i="2"/>
  <c r="BK303" i="2"/>
  <c r="J303" i="2"/>
  <c r="BE303" i="2"/>
  <c r="BI302" i="2"/>
  <c r="BH302" i="2"/>
  <c r="BG302" i="2"/>
  <c r="BF302" i="2"/>
  <c r="T302" i="2"/>
  <c r="R302" i="2"/>
  <c r="P302" i="2"/>
  <c r="BK302" i="2"/>
  <c r="J302" i="2"/>
  <c r="BE302" i="2"/>
  <c r="BI301" i="2"/>
  <c r="BH301" i="2"/>
  <c r="BG301" i="2"/>
  <c r="BF301" i="2"/>
  <c r="T301" i="2"/>
  <c r="R301" i="2"/>
  <c r="P301" i="2"/>
  <c r="BK301" i="2"/>
  <c r="J301" i="2"/>
  <c r="BE301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7" i="2"/>
  <c r="BH297" i="2"/>
  <c r="BG297" i="2"/>
  <c r="BF297" i="2"/>
  <c r="T297" i="2"/>
  <c r="R297" i="2"/>
  <c r="P297" i="2"/>
  <c r="BK297" i="2"/>
  <c r="J297" i="2"/>
  <c r="BE297" i="2"/>
  <c r="BI295" i="2"/>
  <c r="BH295" i="2"/>
  <c r="BG295" i="2"/>
  <c r="BF295" i="2"/>
  <c r="T295" i="2"/>
  <c r="R295" i="2"/>
  <c r="P295" i="2"/>
  <c r="BK295" i="2"/>
  <c r="J295" i="2"/>
  <c r="BE295" i="2"/>
  <c r="BI293" i="2"/>
  <c r="BH293" i="2"/>
  <c r="BG293" i="2"/>
  <c r="BF293" i="2"/>
  <c r="T293" i="2"/>
  <c r="R293" i="2"/>
  <c r="P293" i="2"/>
  <c r="BK293" i="2"/>
  <c r="J293" i="2"/>
  <c r="BE293" i="2"/>
  <c r="BI292" i="2"/>
  <c r="BH292" i="2"/>
  <c r="BG292" i="2"/>
  <c r="BF292" i="2"/>
  <c r="T292" i="2"/>
  <c r="R292" i="2"/>
  <c r="P292" i="2"/>
  <c r="BK292" i="2"/>
  <c r="J292" i="2"/>
  <c r="BE292" i="2"/>
  <c r="BI291" i="2"/>
  <c r="BH291" i="2"/>
  <c r="BG291" i="2"/>
  <c r="BF291" i="2"/>
  <c r="T291" i="2"/>
  <c r="R291" i="2"/>
  <c r="P291" i="2"/>
  <c r="BK291" i="2"/>
  <c r="J291" i="2"/>
  <c r="BE291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7" i="2"/>
  <c r="BH287" i="2"/>
  <c r="BG287" i="2"/>
  <c r="BF287" i="2"/>
  <c r="T287" i="2"/>
  <c r="R287" i="2"/>
  <c r="P287" i="2"/>
  <c r="BK287" i="2"/>
  <c r="J287" i="2"/>
  <c r="BE287" i="2"/>
  <c r="BI286" i="2"/>
  <c r="BH286" i="2"/>
  <c r="BG286" i="2"/>
  <c r="BF286" i="2"/>
  <c r="T286" i="2"/>
  <c r="R286" i="2"/>
  <c r="P286" i="2"/>
  <c r="BK286" i="2"/>
  <c r="J286" i="2"/>
  <c r="BE286" i="2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/>
  <c r="BI283" i="2"/>
  <c r="BH283" i="2"/>
  <c r="BG283" i="2"/>
  <c r="BF283" i="2"/>
  <c r="T283" i="2"/>
  <c r="R283" i="2"/>
  <c r="P283" i="2"/>
  <c r="BK283" i="2"/>
  <c r="J283" i="2"/>
  <c r="BE283" i="2"/>
  <c r="BI282" i="2"/>
  <c r="BH282" i="2"/>
  <c r="BG282" i="2"/>
  <c r="BF282" i="2"/>
  <c r="T282" i="2"/>
  <c r="R282" i="2"/>
  <c r="P282" i="2"/>
  <c r="BK282" i="2"/>
  <c r="J282" i="2"/>
  <c r="BE282" i="2"/>
  <c r="BI281" i="2"/>
  <c r="BH281" i="2"/>
  <c r="BG281" i="2"/>
  <c r="BF281" i="2"/>
  <c r="T281" i="2"/>
  <c r="R281" i="2"/>
  <c r="P281" i="2"/>
  <c r="BK281" i="2"/>
  <c r="J281" i="2"/>
  <c r="BE281" i="2"/>
  <c r="BI280" i="2"/>
  <c r="BH280" i="2"/>
  <c r="BG280" i="2"/>
  <c r="BF280" i="2"/>
  <c r="T280" i="2"/>
  <c r="R280" i="2"/>
  <c r="P280" i="2"/>
  <c r="BK280" i="2"/>
  <c r="J280" i="2"/>
  <c r="BE280" i="2"/>
  <c r="BI279" i="2"/>
  <c r="BH279" i="2"/>
  <c r="BG279" i="2"/>
  <c r="BF279" i="2"/>
  <c r="T279" i="2"/>
  <c r="R279" i="2"/>
  <c r="P279" i="2"/>
  <c r="BK279" i="2"/>
  <c r="J279" i="2"/>
  <c r="BE279" i="2"/>
  <c r="BI278" i="2"/>
  <c r="BH278" i="2"/>
  <c r="BG278" i="2"/>
  <c r="BF278" i="2"/>
  <c r="T278" i="2"/>
  <c r="R278" i="2"/>
  <c r="P278" i="2"/>
  <c r="BK278" i="2"/>
  <c r="J278" i="2"/>
  <c r="BE278" i="2"/>
  <c r="BI277" i="2"/>
  <c r="BH277" i="2"/>
  <c r="BG277" i="2"/>
  <c r="BF277" i="2"/>
  <c r="T277" i="2"/>
  <c r="R277" i="2"/>
  <c r="P277" i="2"/>
  <c r="BK277" i="2"/>
  <c r="J277" i="2"/>
  <c r="BE277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/>
  <c r="BI271" i="2"/>
  <c r="BH271" i="2"/>
  <c r="BG271" i="2"/>
  <c r="BF271" i="2"/>
  <c r="T271" i="2"/>
  <c r="R271" i="2"/>
  <c r="P271" i="2"/>
  <c r="BK271" i="2"/>
  <c r="J271" i="2"/>
  <c r="BE271" i="2"/>
  <c r="BI270" i="2"/>
  <c r="BH270" i="2"/>
  <c r="BG270" i="2"/>
  <c r="BF270" i="2"/>
  <c r="T270" i="2"/>
  <c r="R270" i="2"/>
  <c r="P270" i="2"/>
  <c r="P267" i="2" s="1"/>
  <c r="BK270" i="2"/>
  <c r="J270" i="2"/>
  <c r="BE270" i="2"/>
  <c r="BI269" i="2"/>
  <c r="BH269" i="2"/>
  <c r="BG269" i="2"/>
  <c r="BF269" i="2"/>
  <c r="T269" i="2"/>
  <c r="T267" i="2" s="1"/>
  <c r="R269" i="2"/>
  <c r="R267" i="2" s="1"/>
  <c r="P269" i="2"/>
  <c r="BK269" i="2"/>
  <c r="J269" i="2"/>
  <c r="BE269" i="2"/>
  <c r="BI268" i="2"/>
  <c r="BH268" i="2"/>
  <c r="BG268" i="2"/>
  <c r="BF268" i="2"/>
  <c r="T268" i="2"/>
  <c r="R268" i="2"/>
  <c r="P268" i="2"/>
  <c r="BK268" i="2"/>
  <c r="BK267" i="2" s="1"/>
  <c r="J267" i="2" s="1"/>
  <c r="J101" i="2" s="1"/>
  <c r="J268" i="2"/>
  <c r="BE268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1" i="2"/>
  <c r="BH261" i="2"/>
  <c r="BG261" i="2"/>
  <c r="BF261" i="2"/>
  <c r="T261" i="2"/>
  <c r="R261" i="2"/>
  <c r="P261" i="2"/>
  <c r="BK261" i="2"/>
  <c r="J261" i="2"/>
  <c r="BE261" i="2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3" i="2"/>
  <c r="BH253" i="2"/>
  <c r="BG253" i="2"/>
  <c r="BF253" i="2"/>
  <c r="T253" i="2"/>
  <c r="R253" i="2"/>
  <c r="P253" i="2"/>
  <c r="BK253" i="2"/>
  <c r="J253" i="2"/>
  <c r="BE253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P243" i="2" s="1"/>
  <c r="BK250" i="2"/>
  <c r="J250" i="2"/>
  <c r="BE250" i="2"/>
  <c r="BI246" i="2"/>
  <c r="BH246" i="2"/>
  <c r="BG246" i="2"/>
  <c r="BF246" i="2"/>
  <c r="T246" i="2"/>
  <c r="T243" i="2" s="1"/>
  <c r="R246" i="2"/>
  <c r="R243" i="2" s="1"/>
  <c r="P246" i="2"/>
  <c r="BK246" i="2"/>
  <c r="J246" i="2"/>
  <c r="BE246" i="2"/>
  <c r="BI244" i="2"/>
  <c r="BH244" i="2"/>
  <c r="BG244" i="2"/>
  <c r="BF244" i="2"/>
  <c r="T244" i="2"/>
  <c r="R244" i="2"/>
  <c r="P244" i="2"/>
  <c r="BK244" i="2"/>
  <c r="J244" i="2"/>
  <c r="BE244" i="2"/>
  <c r="BI241" i="2"/>
  <c r="BH241" i="2"/>
  <c r="BG241" i="2"/>
  <c r="BF241" i="2"/>
  <c r="T241" i="2"/>
  <c r="R241" i="2"/>
  <c r="P241" i="2"/>
  <c r="P237" i="2" s="1"/>
  <c r="BK241" i="2"/>
  <c r="J241" i="2"/>
  <c r="BE241" i="2"/>
  <c r="BI240" i="2"/>
  <c r="BH240" i="2"/>
  <c r="BG240" i="2"/>
  <c r="BF240" i="2"/>
  <c r="T240" i="2"/>
  <c r="T237" i="2" s="1"/>
  <c r="R240" i="2"/>
  <c r="P240" i="2"/>
  <c r="BK240" i="2"/>
  <c r="J240" i="2"/>
  <c r="BE240" i="2" s="1"/>
  <c r="BI238" i="2"/>
  <c r="BH238" i="2"/>
  <c r="BG238" i="2"/>
  <c r="BF238" i="2"/>
  <c r="T238" i="2"/>
  <c r="R238" i="2"/>
  <c r="R237" i="2"/>
  <c r="P238" i="2"/>
  <c r="BK238" i="2"/>
  <c r="BK237" i="2" s="1"/>
  <c r="J237" i="2" s="1"/>
  <c r="J99" i="2" s="1"/>
  <c r="J238" i="2"/>
  <c r="BE238" i="2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T230" i="2"/>
  <c r="R230" i="2"/>
  <c r="P230" i="2"/>
  <c r="BK230" i="2"/>
  <c r="J230" i="2"/>
  <c r="BE230" i="2"/>
  <c r="BI228" i="2"/>
  <c r="BH228" i="2"/>
  <c r="BG228" i="2"/>
  <c r="BF228" i="2"/>
  <c r="T228" i="2"/>
  <c r="R228" i="2"/>
  <c r="P228" i="2"/>
  <c r="BK228" i="2"/>
  <c r="J228" i="2"/>
  <c r="BE228" i="2" s="1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 s="1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 s="1"/>
  <c r="BI200" i="2"/>
  <c r="BH200" i="2"/>
  <c r="BG200" i="2"/>
  <c r="BF200" i="2"/>
  <c r="T200" i="2"/>
  <c r="R200" i="2"/>
  <c r="P200" i="2"/>
  <c r="BK200" i="2"/>
  <c r="J200" i="2"/>
  <c r="BE200" i="2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 s="1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6" i="2"/>
  <c r="BH176" i="2"/>
  <c r="BG176" i="2"/>
  <c r="BF176" i="2"/>
  <c r="T176" i="2"/>
  <c r="R176" i="2"/>
  <c r="P176" i="2"/>
  <c r="BK176" i="2"/>
  <c r="J176" i="2"/>
  <c r="BE176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T126" i="2"/>
  <c r="T125" i="2" s="1"/>
  <c r="T124" i="2" s="1"/>
  <c r="R127" i="2"/>
  <c r="R126" i="2"/>
  <c r="P127" i="2"/>
  <c r="P126" i="2"/>
  <c r="P125" i="2" s="1"/>
  <c r="P124" i="2" s="1"/>
  <c r="AU95" i="1" s="1"/>
  <c r="BK127" i="2"/>
  <c r="J127" i="2"/>
  <c r="BE127" i="2"/>
  <c r="F118" i="2"/>
  <c r="E116" i="2"/>
  <c r="F89" i="2"/>
  <c r="E87" i="2"/>
  <c r="J24" i="2"/>
  <c r="E24" i="2"/>
  <c r="J23" i="2"/>
  <c r="J21" i="2"/>
  <c r="E21" i="2"/>
  <c r="J120" i="2" s="1"/>
  <c r="J91" i="2"/>
  <c r="J20" i="2"/>
  <c r="J18" i="2"/>
  <c r="E18" i="2"/>
  <c r="F121" i="2"/>
  <c r="F92" i="2"/>
  <c r="J17" i="2"/>
  <c r="J15" i="2"/>
  <c r="E15" i="2"/>
  <c r="F91" i="2" s="1"/>
  <c r="F120" i="2"/>
  <c r="J14" i="2"/>
  <c r="J12" i="2"/>
  <c r="J89" i="2" s="1"/>
  <c r="E7" i="2"/>
  <c r="E114" i="2"/>
  <c r="E85" i="2"/>
  <c r="AS94" i="1"/>
  <c r="L90" i="1"/>
  <c r="AM90" i="1"/>
  <c r="AM89" i="1"/>
  <c r="L89" i="1"/>
  <c r="AM87" i="1"/>
  <c r="L87" i="1"/>
  <c r="L85" i="1"/>
  <c r="L84" i="1"/>
  <c r="J33" i="3" l="1"/>
  <c r="AV96" i="1" s="1"/>
  <c r="F37" i="3"/>
  <c r="BD96" i="1" s="1"/>
  <c r="F34" i="3"/>
  <c r="BA96" i="1" s="1"/>
  <c r="BA94" i="1" s="1"/>
  <c r="J34" i="2"/>
  <c r="AW95" i="1" s="1"/>
  <c r="BK126" i="2"/>
  <c r="J126" i="2" s="1"/>
  <c r="J98" i="2" s="1"/>
  <c r="F35" i="2"/>
  <c r="BB95" i="1" s="1"/>
  <c r="BB94" i="1" s="1"/>
  <c r="BK243" i="2"/>
  <c r="F34" i="2"/>
  <c r="BA95" i="1" s="1"/>
  <c r="J89" i="3"/>
  <c r="J118" i="2"/>
  <c r="J243" i="2"/>
  <c r="J100" i="2" s="1"/>
  <c r="BK125" i="2"/>
  <c r="AU94" i="1"/>
  <c r="BK117" i="3"/>
  <c r="J117" i="3" s="1"/>
  <c r="J118" i="3"/>
  <c r="J97" i="3" s="1"/>
  <c r="J113" i="3"/>
  <c r="J91" i="3"/>
  <c r="F35" i="3"/>
  <c r="BB96" i="1" s="1"/>
  <c r="R125" i="2"/>
  <c r="R124" i="2" s="1"/>
  <c r="F33" i="2"/>
  <c r="AZ95" i="1" s="1"/>
  <c r="F33" i="3"/>
  <c r="AZ96" i="1" s="1"/>
  <c r="T118" i="3"/>
  <c r="T117" i="3" s="1"/>
  <c r="J121" i="2"/>
  <c r="J92" i="2"/>
  <c r="J33" i="2"/>
  <c r="AV95" i="1" s="1"/>
  <c r="AT95" i="1" s="1"/>
  <c r="F36" i="2"/>
  <c r="BC95" i="1" s="1"/>
  <c r="BC94" i="1" s="1"/>
  <c r="F37" i="2"/>
  <c r="BD95" i="1" s="1"/>
  <c r="J114" i="3"/>
  <c r="J34" i="3"/>
  <c r="AW96" i="1" s="1"/>
  <c r="AT96" i="1" s="1"/>
  <c r="W30" i="1" l="1"/>
  <c r="AW94" i="1"/>
  <c r="AK30" i="1" s="1"/>
  <c r="BD94" i="1"/>
  <c r="W33" i="1" s="1"/>
  <c r="BK124" i="2"/>
  <c r="J124" i="2" s="1"/>
  <c r="J125" i="2"/>
  <c r="J97" i="2" s="1"/>
  <c r="AY94" i="1"/>
  <c r="W32" i="1"/>
  <c r="W31" i="1"/>
  <c r="AX94" i="1"/>
  <c r="AZ94" i="1"/>
  <c r="J30" i="3"/>
  <c r="J96" i="3"/>
  <c r="AG96" i="1" l="1"/>
  <c r="AN96" i="1" s="1"/>
  <c r="J39" i="3"/>
  <c r="W29" i="1"/>
  <c r="AV94" i="1"/>
  <c r="J96" i="2"/>
  <c r="J30" i="2"/>
  <c r="AT94" i="1" l="1"/>
  <c r="AK29" i="1"/>
  <c r="AG95" i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<sst xmlns="http://schemas.openxmlformats.org/spreadsheetml/2006/main" count="3644" uniqueCount="852">
  <si>
    <t>Export Komplet</t>
  </si>
  <si>
    <t/>
  </si>
  <si>
    <t>2.0</t>
  </si>
  <si>
    <t>False</t>
  </si>
  <si>
    <t>{e52ee7d1-ccbf-40c6-8604-666722a64024}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</si>
  <si>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</si>
  <si>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</si>
  <si>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</si>
  <si>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</si>
  <si>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</si>
  <si>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</si>
  <si>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</si>
  <si>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</si>
  <si>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6218</t>
  </si>
  <si>
    <t>Stavba:</t>
  </si>
  <si>
    <t>Aktualizace a dopracování PD - vodovod Pašinka</t>
  </si>
  <si>
    <t>KSO:</t>
  </si>
  <si>
    <t>CC-CZ:</t>
  </si>
  <si>
    <t>Místo:</t>
  </si>
  <si>
    <t>Pašinka</t>
  </si>
  <si>
    <t>Datum:</t>
  </si>
  <si>
    <t>19. 6. 2019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</si>
  <si>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</si>
  <si>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</si>
  <si>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</si>
  <si>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</si>
  <si>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</si>
  <si>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</si>
  <si>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</si>
  <si>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</si>
  <si>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</si>
  <si>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</si>
  <si>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</si>
  <si>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</si>
  <si>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</si>
  <si>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</si>
  <si>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</si>
  <si>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</si>
  <si>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</si>
  <si>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</si>
  <si>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</si>
  <si>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</si>
  <si>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</si>
  <si>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</si>
  <si>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</si>
  <si>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</si>
  <si>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</si>
  <si>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</si>
  <si>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</si>
  <si>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</si>
  <si>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</si>
  <si>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</si>
  <si>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</si>
  <si>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</si>
  <si>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</si>
  <si>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</si>
  <si>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</si>
  <si>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</si>
  <si>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</si>
  <si>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</si>
  <si>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</si>
  <si>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</si>
  <si>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</si>
  <si>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</si>
  <si>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</si>
  <si>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</si>
  <si>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</si>
  <si>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</si>
  <si>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</si>
  <si>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</si>
  <si>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</si>
  <si>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</si>
  <si>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</si>
  <si>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</si>
  <si>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</si>
  <si>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</si>
  <si>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SO_01</t>
  </si>
  <si>
    <t xml:space="preserve">Vodovodní řady </t>
  </si>
  <si>
    <t>STA</t>
  </si>
  <si>
    <t>1</t>
  </si>
  <si>
    <t>{6b074584-7243-45a7-adda-839a69eaa410}</t>
  </si>
  <si>
    <t>2</t>
  </si>
  <si>
    <t>VRN</t>
  </si>
  <si>
    <t>Vedlejší rozpočtové náklady</t>
  </si>
  <si>
    <t>{e687b6b1-e05c-4a14-acde-ea2abea0921d}</t>
  </si>
  <si>
    <t>KRYCÍ LIST SOUPISU PRACÍ</t>
  </si>
  <si>
    <t>Objekt:</t>
  </si>
  <si>
    <t xml:space="preserve">SO_01 - Vodovodní řady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</si>
  <si>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</si>
  <si>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</si>
  <si>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</si>
  <si>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</si>
  <si>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</si>
  <si>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</si>
  <si>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</si>
  <si>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4 - Vodorovné konstrukce</t>
  </si>
  <si>
    <t xml:space="preserve">    5 - Komunikace</t>
  </si>
  <si>
    <t xml:space="preserve">    8 -  Trubní vedení</t>
  </si>
  <si>
    <t xml:space="preserve">    9 - Ostatní konstrukce a práce-bourání</t>
  </si>
  <si>
    <t xml:space="preserve">    997 -  Přesun sutě</t>
  </si>
  <si>
    <t xml:space="preserve">    998 - 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</si>
  <si>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</si>
  <si>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</si>
  <si>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</si>
  <si>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</si>
  <si>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</si>
  <si>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</si>
  <si>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</si>
  <si>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</si>
  <si>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</si>
  <si>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</si>
  <si>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</si>
  <si>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</si>
  <si>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</si>
  <si>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</si>
  <si>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</si>
  <si>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</si>
  <si>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</si>
  <si>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</si>
  <si>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113106121</t>
  </si>
  <si>
    <t>Rozebrání dlažeb z betonových nebo kamenných dlaždic komunikací pro pěší ručně</t>
  </si>
  <si>
    <t>m2</t>
  </si>
  <si>
    <t>CS ÚRS 2019 01</t>
  </si>
  <si>
    <t>4</t>
  </si>
  <si>
    <t>1966333513</t>
  </si>
  <si>
    <t>VV</t>
  </si>
  <si>
    <t>"dl. v dlažbě" 226,6*1,2</t>
  </si>
  <si>
    <t>113107431</t>
  </si>
  <si>
    <t>Odstranění podkladu z betonu prostého tl 150 mm při překopech strojně pl do 15 m2</t>
  </si>
  <si>
    <t>452235996</t>
  </si>
  <si>
    <t>20,3*1,1</t>
  </si>
  <si>
    <t>3</t>
  </si>
  <si>
    <t>113107153</t>
  </si>
  <si>
    <t>Odstranění podkladu pl přes 50 do 200 m2 z kameniva těženého tl 300 mm</t>
  </si>
  <si>
    <t>CS ÚRS 2017 02</t>
  </si>
  <si>
    <t>-1750905725</t>
  </si>
  <si>
    <t>"dl. v asfaltu" 1813*1,1</t>
  </si>
  <si>
    <t>"dl. v betonu" 20,3*1,1</t>
  </si>
  <si>
    <t>Součet</t>
  </si>
  <si>
    <t>113107223</t>
  </si>
  <si>
    <t>Odstranění podkladu z kameniva drceného tl 300 mm strojně pl přes 200 m2</t>
  </si>
  <si>
    <t>1295491030</t>
  </si>
  <si>
    <t>97,1*2,1</t>
  </si>
  <si>
    <t>5</t>
  </si>
  <si>
    <t>113107231</t>
  </si>
  <si>
    <t>Odstranění podkladu z betonu prostého tl 150 mm strojně pl přes 200 m2</t>
  </si>
  <si>
    <t>414924762</t>
  </si>
  <si>
    <t>6</t>
  </si>
  <si>
    <t>113107241</t>
  </si>
  <si>
    <t>Odstranění podkladu živičného tl 50 mm strojně pl přes 200 m2</t>
  </si>
  <si>
    <t>-1203568315</t>
  </si>
  <si>
    <t>7</t>
  </si>
  <si>
    <t>113154223</t>
  </si>
  <si>
    <t>Frézování živičného krytu tl 50 mm pruh š 1 m pl do 1000 m2 bez překážek v trase</t>
  </si>
  <si>
    <t>-567867809</t>
  </si>
  <si>
    <t>"dl. v asfaltu" 1813*2,1</t>
  </si>
  <si>
    <t>8</t>
  </si>
  <si>
    <t>113202111</t>
  </si>
  <si>
    <t>Vytrhání obrub krajníků obrubníků stojatých</t>
  </si>
  <si>
    <t>m</t>
  </si>
  <si>
    <t>-1545471073</t>
  </si>
  <si>
    <t>9</t>
  </si>
  <si>
    <t>115101201</t>
  </si>
  <si>
    <t>Čerpání vody na dopravní výšku do 10 m průměrný přítok do 500 l/min</t>
  </si>
  <si>
    <t>hod</t>
  </si>
  <si>
    <t>808265889</t>
  </si>
  <si>
    <t>10</t>
  </si>
  <si>
    <t>115101301</t>
  </si>
  <si>
    <t>Pohotovost čerpací soupravy pro dopravní výšku do 10 m přítok do 500 l/min</t>
  </si>
  <si>
    <t>den</t>
  </si>
  <si>
    <t>1656478418</t>
  </si>
  <si>
    <t>11</t>
  </si>
  <si>
    <t>121101101</t>
  </si>
  <si>
    <t>Sejmutí ornice s přemístěním na vzdálenost do 50 m</t>
  </si>
  <si>
    <t>m3</t>
  </si>
  <si>
    <t>613705680</t>
  </si>
  <si>
    <t>"dl. v trávě" (1953,4-246-445,3-216,4)*2,1*0,3</t>
  </si>
  <si>
    <t>"dl. v poli" (246+445,3+216,4)*5*0,3</t>
  </si>
  <si>
    <t>12</t>
  </si>
  <si>
    <t>130001101</t>
  </si>
  <si>
    <t>Příplatek za ztížení vykopávky v blízkosti podzemního vedení</t>
  </si>
  <si>
    <t>1191767654</t>
  </si>
  <si>
    <t>87*2*1,7*1,1</t>
  </si>
  <si>
    <t>13</t>
  </si>
  <si>
    <t>131201203</t>
  </si>
  <si>
    <t>Hloubení jam zapažených v hornině tř. 3 objemu do 5000 m3</t>
  </si>
  <si>
    <t>-179619595</t>
  </si>
  <si>
    <t>"jámy protlaku"</t>
  </si>
  <si>
    <t>2*5*2,5*2,5*0,35</t>
  </si>
  <si>
    <t>2*2,5*2,5*2,5*0,35</t>
  </si>
  <si>
    <t>14</t>
  </si>
  <si>
    <t>131201209</t>
  </si>
  <si>
    <t>Příplatek za lepivost u hloubení jam zapažených v hornině tř. 3</t>
  </si>
  <si>
    <t>26850446</t>
  </si>
  <si>
    <t>131301203</t>
  </si>
  <si>
    <t>Hloubení jam zapažených v hornině tř. 4 objemu do 5000 m3</t>
  </si>
  <si>
    <t>-1599925896</t>
  </si>
  <si>
    <t>2*5*2,5*2,5*0,4</t>
  </si>
  <si>
    <t>2*2,5*2,5*2,5*0,4</t>
  </si>
  <si>
    <t>16</t>
  </si>
  <si>
    <t>131301209</t>
  </si>
  <si>
    <t>Příplatek za lepivost u hloubení jam zapažených v hornině tř. 4</t>
  </si>
  <si>
    <t>-1979667842</t>
  </si>
  <si>
    <t>17</t>
  </si>
  <si>
    <t>132201203</t>
  </si>
  <si>
    <t>Hloubení rýh š do 2000 mm v hornině tř. 3 objemu do 5000 m3</t>
  </si>
  <si>
    <t>1106355301</t>
  </si>
  <si>
    <t>"35% výkopku v hornině tř. 3"</t>
  </si>
  <si>
    <t>4106*1,1*1,75*0,35</t>
  </si>
  <si>
    <t>18</t>
  </si>
  <si>
    <t>132201209</t>
  </si>
  <si>
    <t>Příplatek za lepivost k hloubení rýh š do 2000 mm v hornině tř. 3</t>
  </si>
  <si>
    <t>1822142725</t>
  </si>
  <si>
    <t>19</t>
  </si>
  <si>
    <t>132301203</t>
  </si>
  <si>
    <t>Hloubení rýh š do 2000 mm v hornině tř. 4 objemu do 5000 m3</t>
  </si>
  <si>
    <t>675500872</t>
  </si>
  <si>
    <t>"40% výkopku v hornině tř. 4"</t>
  </si>
  <si>
    <t>4106*1,1*1,75*0,4</t>
  </si>
  <si>
    <t>20</t>
  </si>
  <si>
    <t>132301209</t>
  </si>
  <si>
    <t>Příplatek za lepivost k hloubení rýh š do 2000 mm v hornině tř. 4</t>
  </si>
  <si>
    <t>-850704004</t>
  </si>
  <si>
    <t>138401101</t>
  </si>
  <si>
    <t>Dolamování hloubených vykopávek jam ve vrstvě tl do 1000 mm v hornině tř. 5</t>
  </si>
  <si>
    <t>-1447836170</t>
  </si>
  <si>
    <t>2*5*2,5*2,5*0,05</t>
  </si>
  <si>
    <t>2*2,5*2,5*2,5*0,05</t>
  </si>
  <si>
    <t>22</t>
  </si>
  <si>
    <t>138401201</t>
  </si>
  <si>
    <t>Dolamování hloubených vykopávek rýh ve vrstvě tl do 500 mm v hornině tř. 5</t>
  </si>
  <si>
    <t>1022534753</t>
  </si>
  <si>
    <t>"5% výkopku v hornině tř. 5"</t>
  </si>
  <si>
    <t>4106*1,1*1,75*0,05</t>
  </si>
  <si>
    <t>23</t>
  </si>
  <si>
    <t>138501101</t>
  </si>
  <si>
    <t>Dolamování hloubených vykopávek jam ve vrstvě tl do 1000 mm v hornině tř. 6</t>
  </si>
  <si>
    <t>-22578134</t>
  </si>
  <si>
    <t>24</t>
  </si>
  <si>
    <t>138501201</t>
  </si>
  <si>
    <t>Dolamování hloubených vykopávek rýh ve vrstvě tl do 500 mm v hornině tř. 6</t>
  </si>
  <si>
    <t>-1010909431</t>
  </si>
  <si>
    <t>"5% výkopku v hornině tř. 6"</t>
  </si>
  <si>
    <t>25</t>
  </si>
  <si>
    <t>141721115</t>
  </si>
  <si>
    <t>Řízený zemní protlak hloubky do 6 m vnějšího průměru do 160 mm v hornině tř 1 až 4</t>
  </si>
  <si>
    <t>1094940294</t>
  </si>
  <si>
    <t>14,5+10</t>
  </si>
  <si>
    <t>26</t>
  </si>
  <si>
    <t>M</t>
  </si>
  <si>
    <t>28613579</t>
  </si>
  <si>
    <t>potrubí dvouvrstvé PE100 RC SDR17 160x9,5 dl 12m</t>
  </si>
  <si>
    <t>874973165</t>
  </si>
  <si>
    <t>27</t>
  </si>
  <si>
    <t>151811131</t>
  </si>
  <si>
    <t>Osazení pažicího boxu hl výkopu do 4 m š do 1,2 m</t>
  </si>
  <si>
    <t>-302537600</t>
  </si>
  <si>
    <t>4111,4*2*1,7</t>
  </si>
  <si>
    <t>28</t>
  </si>
  <si>
    <t>151811132</t>
  </si>
  <si>
    <t>Osazení pažicího boxu hl výkopu do 4 m š do 2,5 m</t>
  </si>
  <si>
    <t>1489143597</t>
  </si>
  <si>
    <t>2*4*2,5*2,5+2*(2*2,5+2*5)*2,5</t>
  </si>
  <si>
    <t>29</t>
  </si>
  <si>
    <t>151811231</t>
  </si>
  <si>
    <t>Odstranění pažicího boxu hl výkopu do 4 m š do 1,2 m</t>
  </si>
  <si>
    <t>-669904385</t>
  </si>
  <si>
    <t>30</t>
  </si>
  <si>
    <t>151811232</t>
  </si>
  <si>
    <t>Odstranění pažicího boxu hl výkopu do 4 m š do 2,5 m</t>
  </si>
  <si>
    <t>-151540473</t>
  </si>
  <si>
    <t>31</t>
  </si>
  <si>
    <t>161101101</t>
  </si>
  <si>
    <t>Svislé přemístění výkopku z horniny tř. 1 až 4 hl výkopu do 2,5 m</t>
  </si>
  <si>
    <t>-998025183</t>
  </si>
  <si>
    <t>5998,351*0,5 'Přepočtené koeficientem množství</t>
  </si>
  <si>
    <t>32</t>
  </si>
  <si>
    <t>161101151</t>
  </si>
  <si>
    <t>Svislé přemístění výkopku z horniny tř. 5 až 7 hl výkopu do 2,5 m</t>
  </si>
  <si>
    <t>962461408</t>
  </si>
  <si>
    <t>799,782*0,5 'Přepočtené koeficientem množství</t>
  </si>
  <si>
    <t>33</t>
  </si>
  <si>
    <t>162601102</t>
  </si>
  <si>
    <t>Vodorovné přemístění do 5000 m výkopku/sypaniny z horniny tř. 1 až 4</t>
  </si>
  <si>
    <t>-90020444</t>
  </si>
  <si>
    <t>"objem zpětného zásypu - nový materiál"</t>
  </si>
  <si>
    <t>4310,737-2293,445</t>
  </si>
  <si>
    <t>2017,292*2 'Přepočtené koeficientem množství</t>
  </si>
  <si>
    <t>34</t>
  </si>
  <si>
    <t>162701105</t>
  </si>
  <si>
    <t>Vodorovné přemístění do 10000 m výkopku/sypaniny z horniny tř. 1 až 4</t>
  </si>
  <si>
    <t>-689303894</t>
  </si>
  <si>
    <t>"podsyp+obsyp+nový materiál - hornina v 5 tř."</t>
  </si>
  <si>
    <t>678,381+1809,016+2293,445-2*399,891</t>
  </si>
  <si>
    <t>35</t>
  </si>
  <si>
    <t>162701109</t>
  </si>
  <si>
    <t>Příplatek k vodorovnému přemístění výkopku/sypaniny z horniny tř. 1 až 4 ZKD 1000 m přes 10000 m</t>
  </si>
  <si>
    <t>-2018643596</t>
  </si>
  <si>
    <t>3981,06*5 'Přepočtené koeficientem množství</t>
  </si>
  <si>
    <t>36</t>
  </si>
  <si>
    <t>162701155</t>
  </si>
  <si>
    <t>Vodorovné přemístění do 10000 m výkopku/sypaniny z horniny tř. 5 až 7</t>
  </si>
  <si>
    <t>1482371023</t>
  </si>
  <si>
    <t>2*399,891</t>
  </si>
  <si>
    <t>37</t>
  </si>
  <si>
    <t>162701159</t>
  </si>
  <si>
    <t>Příplatek k vodorovnému přemístění výkopku/sypaniny z horniny tř. 5 až 7 ZKD 1000 m přes 10000 m</t>
  </si>
  <si>
    <t>-289899262</t>
  </si>
  <si>
    <t>799,782*5 'Přepočtené koeficientem množství</t>
  </si>
  <si>
    <t>38</t>
  </si>
  <si>
    <t>171201201</t>
  </si>
  <si>
    <t>Uložení sypaniny na skládky</t>
  </si>
  <si>
    <t>-617568855</t>
  </si>
  <si>
    <t>3981,06+799,782</t>
  </si>
  <si>
    <t>39</t>
  </si>
  <si>
    <t>171201211</t>
  </si>
  <si>
    <t>Poplatek za uložení odpadu ze sypaniny na skládce (skládkovné)</t>
  </si>
  <si>
    <t>t</t>
  </si>
  <si>
    <t>-668652951</t>
  </si>
  <si>
    <t>4780,842*2,05 'Přepočtené koeficientem množství</t>
  </si>
  <si>
    <t>40</t>
  </si>
  <si>
    <t>174101101</t>
  </si>
  <si>
    <t>Zásyp jam, šachet rýh nebo kolem objektů sypaninou se zhutněním</t>
  </si>
  <si>
    <t>88644900</t>
  </si>
  <si>
    <t>"výkop-podsyp-obsyp"</t>
  </si>
  <si>
    <t>(2*2999,176+2*399,891)-678,381-1809,016</t>
  </si>
  <si>
    <t>41</t>
  </si>
  <si>
    <t>58337344</t>
  </si>
  <si>
    <t>štěrkopísek frakce 0/32</t>
  </si>
  <si>
    <t>1192347020</t>
  </si>
  <si>
    <t>"50% nový materiál  v komunikaci"</t>
  </si>
  <si>
    <t>1813*1,1*(1,7-0,15-0,4)</t>
  </si>
  <si>
    <t>2293,445*1,67 'Přepočtené koeficientem množství</t>
  </si>
  <si>
    <t>42</t>
  </si>
  <si>
    <t>175151101</t>
  </si>
  <si>
    <t>Obsypání potrubí strojně sypaninou bez prohození, uloženou do 3 m</t>
  </si>
  <si>
    <t>-134608786</t>
  </si>
  <si>
    <t>4111,4*1,1*0,4</t>
  </si>
  <si>
    <t>43</t>
  </si>
  <si>
    <t>583373020</t>
  </si>
  <si>
    <t>štěrkopísek frakce 0-16</t>
  </si>
  <si>
    <t>-87274016</t>
  </si>
  <si>
    <t>1809,016*1,67 'Přepočtené koeficientem množství</t>
  </si>
  <si>
    <t>44</t>
  </si>
  <si>
    <t>181301115</t>
  </si>
  <si>
    <t>Rozprostření ornice tl vrstvy do 300 mm pl přes 500 m2 v rovině nebo ve svahu do 1:5</t>
  </si>
  <si>
    <t>702397675</t>
  </si>
  <si>
    <t>"dl. v trávě" (1953,4-246-445,3-216,4)*2,1</t>
  </si>
  <si>
    <t>"dl. v poli" (246+445,3+216,4)*5</t>
  </si>
  <si>
    <t>45</t>
  </si>
  <si>
    <t>183405211</t>
  </si>
  <si>
    <t>Výsev trávníku hydroosevem na ornici</t>
  </si>
  <si>
    <t>1867538809</t>
  </si>
  <si>
    <t>46</t>
  </si>
  <si>
    <t>005724700</t>
  </si>
  <si>
    <t>osivo směs travní univerzál</t>
  </si>
  <si>
    <t>kg</t>
  </si>
  <si>
    <t>-1610585329</t>
  </si>
  <si>
    <t>2195,97*0,025 'Přepočtené koeficientem množství</t>
  </si>
  <si>
    <t>47</t>
  </si>
  <si>
    <t>210800625</t>
  </si>
  <si>
    <t>Montáž měděných vodičů CYA 4 mm2 uložených volně</t>
  </si>
  <si>
    <t>CS ÚRS 2014 01</t>
  </si>
  <si>
    <t>64</t>
  </si>
  <si>
    <t>-1927883632</t>
  </si>
  <si>
    <t>48</t>
  </si>
  <si>
    <t>341421560</t>
  </si>
  <si>
    <t>vodič silový s Cu jádrem CYA 4 mm2</t>
  </si>
  <si>
    <t>CS ÚRS 2016 02</t>
  </si>
  <si>
    <t>128</t>
  </si>
  <si>
    <t>-480738439</t>
  </si>
  <si>
    <t>4111,4*1,2 'Přepočtené koeficientem množství</t>
  </si>
  <si>
    <t>49</t>
  </si>
  <si>
    <t>R - 04.1.1</t>
  </si>
  <si>
    <t>gumový pás tl. 10 mm</t>
  </si>
  <si>
    <t>-814607303</t>
  </si>
  <si>
    <t>Vodorovné konstrukce</t>
  </si>
  <si>
    <t>50</t>
  </si>
  <si>
    <t>451573111</t>
  </si>
  <si>
    <t>Lože pod potrubí otevřený výkop ze štěrkopísku</t>
  </si>
  <si>
    <t>694354135</t>
  </si>
  <si>
    <t>4111,4*1,1*0,15</t>
  </si>
  <si>
    <t>51</t>
  </si>
  <si>
    <t>452313131</t>
  </si>
  <si>
    <t>Podkladní bloky z betonu prostého tř. C 12/15 otevřený výkop</t>
  </si>
  <si>
    <t>1860220675</t>
  </si>
  <si>
    <t>52</t>
  </si>
  <si>
    <t>452353101</t>
  </si>
  <si>
    <t>Bednění podkladních bloků otevřený výkop</t>
  </si>
  <si>
    <t>330454880</t>
  </si>
  <si>
    <t>53*0,4</t>
  </si>
  <si>
    <t>Komunikace</t>
  </si>
  <si>
    <t>53</t>
  </si>
  <si>
    <t>564251111</t>
  </si>
  <si>
    <t>Podklad nebo podsyp ze štěrkopísku ŠP tl 150 mm</t>
  </si>
  <si>
    <t>-1301970051</t>
  </si>
  <si>
    <t>226*1,2+5*1,2</t>
  </si>
  <si>
    <t>54</t>
  </si>
  <si>
    <t>564271111</t>
  </si>
  <si>
    <t>Podklad nebo podsyp ze štěrkopísku ŠP tl 250 mm</t>
  </si>
  <si>
    <t>-572662059</t>
  </si>
  <si>
    <t>55</t>
  </si>
  <si>
    <t>564750111</t>
  </si>
  <si>
    <t>Podklad z kameniva hrubého drceného vel. 16-32 mm tl 150 mm</t>
  </si>
  <si>
    <t>717806651</t>
  </si>
  <si>
    <t>"dl. ve štěrku" 97,1*2,1</t>
  </si>
  <si>
    <t>56</t>
  </si>
  <si>
    <t>567122114</t>
  </si>
  <si>
    <t>Podklad ze směsi stmelené cementem SC C 8/10 (KSC I) tl 150 mm</t>
  </si>
  <si>
    <t>-736165701</t>
  </si>
  <si>
    <t>57</t>
  </si>
  <si>
    <t>569911131</t>
  </si>
  <si>
    <t>Zpevnění krajnic asfaltovým recyklátem tl 50 mm</t>
  </si>
  <si>
    <t>-517354191</t>
  </si>
  <si>
    <t>60*0,5</t>
  </si>
  <si>
    <t>58</t>
  </si>
  <si>
    <t>573111114</t>
  </si>
  <si>
    <t>Postřik živičný infiltrační s posypem z asfaltu množství 2 kg/m2</t>
  </si>
  <si>
    <t>112935568</t>
  </si>
  <si>
    <t>59</t>
  </si>
  <si>
    <t>573211112</t>
  </si>
  <si>
    <t>Postřik živičný spojovací z asfaltu v množství 0,70 kg/m2</t>
  </si>
  <si>
    <t>-1327076632</t>
  </si>
  <si>
    <t>60</t>
  </si>
  <si>
    <t>577144131</t>
  </si>
  <si>
    <t>Asfaltový beton vrstva obrusná ACO 11 (ABS) tř. I tl 50 mm š do 3 m z modifikovaného asfaltu</t>
  </si>
  <si>
    <t>222268412</t>
  </si>
  <si>
    <t>"dl. v afaltu" 1813*1,1+1813*2,1</t>
  </si>
  <si>
    <t>61</t>
  </si>
  <si>
    <t>591411111</t>
  </si>
  <si>
    <t>Kladení dlažby z mozaiky jednobarevné komunikací pro pěší lože z kameniva</t>
  </si>
  <si>
    <t>410194748</t>
  </si>
  <si>
    <t>5*1,2</t>
  </si>
  <si>
    <t>62</t>
  </si>
  <si>
    <t>58381007</t>
  </si>
  <si>
    <t>kostka dlažební žula drobná 8/10</t>
  </si>
  <si>
    <t>-1745105436</t>
  </si>
  <si>
    <t>63</t>
  </si>
  <si>
    <t>596811122</t>
  </si>
  <si>
    <t>Kladení betonové dlažby komunikací pro pěší do lože z kameniva vel do 0,09 m2 plochy do 300 m2</t>
  </si>
  <si>
    <t>415347478</t>
  </si>
  <si>
    <t>226,6*1,2</t>
  </si>
  <si>
    <t>1678220</t>
  </si>
  <si>
    <t>dlažba desková betonová 30x30x3,5 cm sedá</t>
  </si>
  <si>
    <t>859691435</t>
  </si>
  <si>
    <t>65</t>
  </si>
  <si>
    <t>599141111</t>
  </si>
  <si>
    <t>Vyplnění spár mezi silničními dílci živičnou zálivkou</t>
  </si>
  <si>
    <t>-953976217</t>
  </si>
  <si>
    <t>2*1813+30*2,1</t>
  </si>
  <si>
    <t xml:space="preserve"> Trubní vedení</t>
  </si>
  <si>
    <t>66</t>
  </si>
  <si>
    <t>722219191</t>
  </si>
  <si>
    <t>Montáž zemních souprav ostatní typ</t>
  </si>
  <si>
    <t>kus</t>
  </si>
  <si>
    <t>229521675</t>
  </si>
  <si>
    <t>67</t>
  </si>
  <si>
    <t>7551050</t>
  </si>
  <si>
    <t>zemní teleskopická souprava, pro šoupě DN 65-80, rozsah 1,1-1,85 m</t>
  </si>
  <si>
    <t>-1282242544</t>
  </si>
  <si>
    <t>68</t>
  </si>
  <si>
    <t>7561050</t>
  </si>
  <si>
    <t>zemní teleskopická souprava, pro šoupě DN 100-150, rozsah 1,1-1,85 m</t>
  </si>
  <si>
    <t>1654586602</t>
  </si>
  <si>
    <t>69</t>
  </si>
  <si>
    <t>42291072</t>
  </si>
  <si>
    <t>souprava zemní pro šoupátka DN 40-50mm Rd 1,5m</t>
  </si>
  <si>
    <t>-263494280</t>
  </si>
  <si>
    <t>165+15</t>
  </si>
  <si>
    <t>70</t>
  </si>
  <si>
    <t>723239104.1</t>
  </si>
  <si>
    <t>Montáž armatur se dvěma závity ostatní typ</t>
  </si>
  <si>
    <t>-531052375</t>
  </si>
  <si>
    <t>71</t>
  </si>
  <si>
    <t>6000113012.1</t>
  </si>
  <si>
    <t>vsuvka mosazná pro šoupátko</t>
  </si>
  <si>
    <t>-1588985487</t>
  </si>
  <si>
    <t>P</t>
  </si>
  <si>
    <t>Poznámka k položce:_x000D_
materiál: mosaz, provedení: MM</t>
  </si>
  <si>
    <t>72</t>
  </si>
  <si>
    <t>857242122</t>
  </si>
  <si>
    <t>Montáž litinových tvarovek jednoosých přírubových otevřený výkop DN 80</t>
  </si>
  <si>
    <t>1767831571</t>
  </si>
  <si>
    <t>73</t>
  </si>
  <si>
    <t>55250642</t>
  </si>
  <si>
    <t>koleno přírubové s patkou PP litinové DN 80</t>
  </si>
  <si>
    <t>-1617558813</t>
  </si>
  <si>
    <t>74</t>
  </si>
  <si>
    <t>55259970</t>
  </si>
  <si>
    <t>koleno přírubové P tvárná litina DN 80-45°</t>
  </si>
  <si>
    <t>1278402523</t>
  </si>
  <si>
    <t>75</t>
  </si>
  <si>
    <t>55259982</t>
  </si>
  <si>
    <t>koleno přírubové Q tvárná litina DN80-90°</t>
  </si>
  <si>
    <t>1635792192</t>
  </si>
  <si>
    <t>76</t>
  </si>
  <si>
    <t>55253235</t>
  </si>
  <si>
    <t>trouba přírubová litinová vodovodní  PN 10/16 DN 80 dl 200mm</t>
  </si>
  <si>
    <t>1077214687</t>
  </si>
  <si>
    <t>77</t>
  </si>
  <si>
    <t>55259815</t>
  </si>
  <si>
    <t>přechod přírubový tvárná litina DN 100/80 L200mm</t>
  </si>
  <si>
    <t>-162391035</t>
  </si>
  <si>
    <t>78</t>
  </si>
  <si>
    <t>857244122</t>
  </si>
  <si>
    <t>Montáž litinových tvarovek odbočných přírubových otevřený výkop DN 80</t>
  </si>
  <si>
    <t>-436951493</t>
  </si>
  <si>
    <t>79</t>
  </si>
  <si>
    <t>55253590</t>
  </si>
  <si>
    <t>kříž přírubový litinový PN 10/16 TT-kus DN 80/80</t>
  </si>
  <si>
    <t>1400747363</t>
  </si>
  <si>
    <t>80</t>
  </si>
  <si>
    <t>55250713</t>
  </si>
  <si>
    <t xml:space="preserve">tvarovka přírubová s přírubovou odbočkou T-DN 80x80 PN 10-16-25-40 </t>
  </si>
  <si>
    <t>543243585</t>
  </si>
  <si>
    <t>81</t>
  </si>
  <si>
    <t>857264122</t>
  </si>
  <si>
    <t>Montáž litinových tvarovek odbočných přírubových otevřený výkop DN 100</t>
  </si>
  <si>
    <t>-122678204</t>
  </si>
  <si>
    <t>82</t>
  </si>
  <si>
    <t>55253516</t>
  </si>
  <si>
    <t>tvarovka přírubová litinová vodovodní s přírubovou odbočkou PN 10/16 T-kus DN 100/100</t>
  </si>
  <si>
    <t>1650463563</t>
  </si>
  <si>
    <t>83</t>
  </si>
  <si>
    <t>871241151</t>
  </si>
  <si>
    <t>Montáž potrubí z PE100 SDR 17 otevřený výkop svařovaných na tupo D 90 x 5,4 mm</t>
  </si>
  <si>
    <t>947000847</t>
  </si>
  <si>
    <t>84</t>
  </si>
  <si>
    <t>28613575</t>
  </si>
  <si>
    <t>potrubí dvouvrstvé PE100 RC SDR17 90x5,4 dl 12m</t>
  </si>
  <si>
    <t>-542110585</t>
  </si>
  <si>
    <t>4106*1,015 'Přepočtené koeficientem množství</t>
  </si>
  <si>
    <t>85</t>
  </si>
  <si>
    <t>28614236</t>
  </si>
  <si>
    <t>koleno 15° SDR 11 PE 100 PN 16 D 90mm</t>
  </si>
  <si>
    <t>1103229033</t>
  </si>
  <si>
    <t>86</t>
  </si>
  <si>
    <t>28614236.1</t>
  </si>
  <si>
    <t>koleno 30° SDR 11 PE 100 PN 16 D 90mm</t>
  </si>
  <si>
    <t>374153</t>
  </si>
  <si>
    <t>87</t>
  </si>
  <si>
    <t>28614910</t>
  </si>
  <si>
    <t>oblouk 45° SDR 17 PE 100 RC PN 10 D 90mm</t>
  </si>
  <si>
    <t>-306695945</t>
  </si>
  <si>
    <t>88</t>
  </si>
  <si>
    <t>6000027990.1</t>
  </si>
  <si>
    <t>Spojka PP se závitem DN 1''</t>
  </si>
  <si>
    <t>-1292155425</t>
  </si>
  <si>
    <t>Poznámka k položce:_x000D_
typ: spojka, závit: 1´´, světlost: DN 25, vnější průměr trubky: 32 mm, kód výrobce: 13013203</t>
  </si>
  <si>
    <t>89</t>
  </si>
  <si>
    <t>6000027990.2</t>
  </si>
  <si>
    <t>Spojka PP se závitem DN 2''</t>
  </si>
  <si>
    <t>333892000</t>
  </si>
  <si>
    <t>90</t>
  </si>
  <si>
    <t>871251151</t>
  </si>
  <si>
    <t>Montáž potrubí z PE100 SDR 17 otevřený výkop svařovaných na tupo D 110 x 6,6 mm</t>
  </si>
  <si>
    <t>-1533730135</t>
  </si>
  <si>
    <t>91</t>
  </si>
  <si>
    <t>28613531</t>
  </si>
  <si>
    <t>potrubí třívrstvé PE100 RC SDR11 110x10,0 dl 12m</t>
  </si>
  <si>
    <t>1916253523</t>
  </si>
  <si>
    <t>5,5*1,015 'Přepočtené koeficientem množství</t>
  </si>
  <si>
    <t>92</t>
  </si>
  <si>
    <t>28614911</t>
  </si>
  <si>
    <t>oblouk 45° SDR 17 PE 100 RC PN 10 D 110mm</t>
  </si>
  <si>
    <t>1559968540</t>
  </si>
  <si>
    <t>93</t>
  </si>
  <si>
    <t>877241201.1</t>
  </si>
  <si>
    <t>Montáž tvarovek svařovaných na tupo na vodovodním potrubí z PE trub d 90</t>
  </si>
  <si>
    <t>-1137130801</t>
  </si>
  <si>
    <t>94</t>
  </si>
  <si>
    <t>28653135</t>
  </si>
  <si>
    <t>nákružek lemový PE 100 SDR 11 90mm</t>
  </si>
  <si>
    <t>-247670745</t>
  </si>
  <si>
    <t>95</t>
  </si>
  <si>
    <t>55253660</t>
  </si>
  <si>
    <t>příruba zaslepovací litinová vodovodní PN 10/40 X-kus DN 80</t>
  </si>
  <si>
    <t>-1214594598</t>
  </si>
  <si>
    <t>96</t>
  </si>
  <si>
    <t>28654368</t>
  </si>
  <si>
    <t>příruba volná k lemovému nákružku z polypropylénu 90</t>
  </si>
  <si>
    <t>221251501</t>
  </si>
  <si>
    <t>97</t>
  </si>
  <si>
    <t>877261201.1</t>
  </si>
  <si>
    <t>Montáž tvarovek svařovaných na tupo na vodovodním potrubí z PE trub d 110</t>
  </si>
  <si>
    <t>-454544865</t>
  </si>
  <si>
    <t>98</t>
  </si>
  <si>
    <t>28654410</t>
  </si>
  <si>
    <t>příruba volná k lemovému nákružku z polypropylénu 110</t>
  </si>
  <si>
    <t>-2099375940</t>
  </si>
  <si>
    <t>99</t>
  </si>
  <si>
    <t>28653136</t>
  </si>
  <si>
    <t>nákružek lemový PE 100 SDR 11 110mm</t>
  </si>
  <si>
    <t>1156045824</t>
  </si>
  <si>
    <t>100</t>
  </si>
  <si>
    <t>550010011016</t>
  </si>
  <si>
    <t>PŘÍRUBA ISO 100/110</t>
  </si>
  <si>
    <t>1590292096</t>
  </si>
  <si>
    <t>101</t>
  </si>
  <si>
    <t>891181112</t>
  </si>
  <si>
    <t>Montáž vodovodních šoupátek otevřený výkop DN 40</t>
  </si>
  <si>
    <t>554779207</t>
  </si>
  <si>
    <t>102</t>
  </si>
  <si>
    <t>HWL.250000200016</t>
  </si>
  <si>
    <t>ŠOUPÁTKO DOMOVNÍ PŘÍPOJKY VNI-VNI 2''-2''</t>
  </si>
  <si>
    <t>128186563</t>
  </si>
  <si>
    <t>103</t>
  </si>
  <si>
    <t>HWL.250000100016</t>
  </si>
  <si>
    <t>ŠOUPÁTKO DOMOVNÍ PŘÍPOJKY VNI-VNI 1''-1''</t>
  </si>
  <si>
    <t>1130267612</t>
  </si>
  <si>
    <t>104</t>
  </si>
  <si>
    <t>891241112</t>
  </si>
  <si>
    <t>Montáž vodovodních šoupátek otevřený výkop DN 80</t>
  </si>
  <si>
    <t>-1203273623</t>
  </si>
  <si>
    <t>105</t>
  </si>
  <si>
    <t>03011980</t>
  </si>
  <si>
    <t>šoupátko DN 80, stavební délka F4, PN 10/16</t>
  </si>
  <si>
    <t>-1548433180</t>
  </si>
  <si>
    <t>106</t>
  </si>
  <si>
    <t>891261112</t>
  </si>
  <si>
    <t>Montáž vodovodních šoupátek otevřený výkop DN 100</t>
  </si>
  <si>
    <t>-1380639455</t>
  </si>
  <si>
    <t>107</t>
  </si>
  <si>
    <t>31100</t>
  </si>
  <si>
    <t>šoupátko, DN 100, stavební délka F4, PN 10/16</t>
  </si>
  <si>
    <t>331924334</t>
  </si>
  <si>
    <t>108</t>
  </si>
  <si>
    <t>891247111</t>
  </si>
  <si>
    <t>Montáž hydrantů podzemních DN 80</t>
  </si>
  <si>
    <t>62973552</t>
  </si>
  <si>
    <t>109</t>
  </si>
  <si>
    <t>1214801500</t>
  </si>
  <si>
    <t>hydrant podzemní 12.1.4, dvojitě jištěný, DN 80, 1500 mm</t>
  </si>
  <si>
    <t>-206252550</t>
  </si>
  <si>
    <t>110</t>
  </si>
  <si>
    <t>891247211</t>
  </si>
  <si>
    <t>Montáž hydrantů nadzemních DN 80</t>
  </si>
  <si>
    <t>-99202950</t>
  </si>
  <si>
    <t>111</t>
  </si>
  <si>
    <t>12621500</t>
  </si>
  <si>
    <t xml:space="preserve"> hydrant nadzemní 12.6.2, jednoduše jištený, objezdový, DN 80, 1500 mm</t>
  </si>
  <si>
    <t>-252464161</t>
  </si>
  <si>
    <t>112</t>
  </si>
  <si>
    <t>891249111</t>
  </si>
  <si>
    <t>Montáž navrtávacích pasů na potrubí z jakýchkoli trub DN 80</t>
  </si>
  <si>
    <t>-1789171180</t>
  </si>
  <si>
    <t>113</t>
  </si>
  <si>
    <t>42273547</t>
  </si>
  <si>
    <t>pás navrtávací se závitovým výstupem z tvárné litiny pro vodovodní PE a PVC potrubí 90-5/4”</t>
  </si>
  <si>
    <t>-1983290655</t>
  </si>
  <si>
    <t>114</t>
  </si>
  <si>
    <t>42273546</t>
  </si>
  <si>
    <t>pás navrtávací se závitovým výstupem z tvárné litiny pro vodovodní PE a PVC potrubí 90-2”</t>
  </si>
  <si>
    <t>320202700</t>
  </si>
  <si>
    <t>115</t>
  </si>
  <si>
    <t>892241111</t>
  </si>
  <si>
    <t>Tlaková zkouška vodou potrubí do 80</t>
  </si>
  <si>
    <t>260489257</t>
  </si>
  <si>
    <t>116</t>
  </si>
  <si>
    <t>892271111</t>
  </si>
  <si>
    <t>Tlaková zkouška vodou potrubí DN 100 nebo 125</t>
  </si>
  <si>
    <t>-1509029837</t>
  </si>
  <si>
    <t>117</t>
  </si>
  <si>
    <t>892273122</t>
  </si>
  <si>
    <t>Proplach a dezinfekce vodovodního potrubí DN od 80 do 125</t>
  </si>
  <si>
    <t>342560891</t>
  </si>
  <si>
    <t>118</t>
  </si>
  <si>
    <t>892372111</t>
  </si>
  <si>
    <t>Zabezpečení konců potrubí DN do 300 při tlakových zkouškách vodou</t>
  </si>
  <si>
    <t>-1372830953</t>
  </si>
  <si>
    <t>119</t>
  </si>
  <si>
    <t>899401112</t>
  </si>
  <si>
    <t>Osazení poklopů litinových šoupátkových</t>
  </si>
  <si>
    <t>1872426129</t>
  </si>
  <si>
    <t>120</t>
  </si>
  <si>
    <t>7240</t>
  </si>
  <si>
    <t>Uliční poklop litinový, šoupátkový</t>
  </si>
  <si>
    <t>1737107626</t>
  </si>
  <si>
    <t>83+180</t>
  </si>
  <si>
    <t>121</t>
  </si>
  <si>
    <t>7210</t>
  </si>
  <si>
    <t xml:space="preserve"> podkladová deska ventilková, šoupatová 7.2.10</t>
  </si>
  <si>
    <t>-492607229</t>
  </si>
  <si>
    <t>122</t>
  </si>
  <si>
    <t>899401113</t>
  </si>
  <si>
    <t>Osazení poklopů litinových hydrantových</t>
  </si>
  <si>
    <t>181684403</t>
  </si>
  <si>
    <t>123</t>
  </si>
  <si>
    <t>7217</t>
  </si>
  <si>
    <t xml:space="preserve"> podkladová deska hydrantová 7.2.17</t>
  </si>
  <si>
    <t>2135820345</t>
  </si>
  <si>
    <t>124</t>
  </si>
  <si>
    <t>727</t>
  </si>
  <si>
    <t>Uliční poklop litinový, hydrantový, 7.2.7</t>
  </si>
  <si>
    <t>-2131345182</t>
  </si>
  <si>
    <t>125</t>
  </si>
  <si>
    <t>899713111</t>
  </si>
  <si>
    <t>Orientační tabulky na sloupku betonovém nebo ocelovém</t>
  </si>
  <si>
    <t>-1658745567</t>
  </si>
  <si>
    <t>126</t>
  </si>
  <si>
    <t>553422510</t>
  </si>
  <si>
    <t>sloupek plotový průběžný pozinkované a komaxitové 1750/38x1,5 mm</t>
  </si>
  <si>
    <t>-1734328966</t>
  </si>
  <si>
    <t>127</t>
  </si>
  <si>
    <t>899722112</t>
  </si>
  <si>
    <t>Krytí potrubí z plastů výstražnou fólií z PVC 25 cm</t>
  </si>
  <si>
    <t>38580506</t>
  </si>
  <si>
    <t>899911101.1</t>
  </si>
  <si>
    <t>Kluzná objímka výšky 19 mm vnějšího průměru potrubí do 183 mm</t>
  </si>
  <si>
    <t>-1719052371</t>
  </si>
  <si>
    <t>129</t>
  </si>
  <si>
    <t>899913133</t>
  </si>
  <si>
    <t>Uzavírací manžeta chráničky potrubí DN 80 x 150</t>
  </si>
  <si>
    <t>-1570673097</t>
  </si>
  <si>
    <t>130</t>
  </si>
  <si>
    <t>R - 08.8.2</t>
  </si>
  <si>
    <t xml:space="preserve">hydrantová drenáž </t>
  </si>
  <si>
    <t>-1242276202</t>
  </si>
  <si>
    <t>Ostatní konstrukce a práce-bourání</t>
  </si>
  <si>
    <t>131</t>
  </si>
  <si>
    <t>916131213</t>
  </si>
  <si>
    <t>Osazení silničního obrubníku betonového stojatého s boční opěrou do lože z betonu prostého</t>
  </si>
  <si>
    <t>-602952211</t>
  </si>
  <si>
    <t>132</t>
  </si>
  <si>
    <t>59217023</t>
  </si>
  <si>
    <t>obrubník betonový chodníkový 1000x150x250mm</t>
  </si>
  <si>
    <t>-1745819993</t>
  </si>
  <si>
    <t>133</t>
  </si>
  <si>
    <t>919112222</t>
  </si>
  <si>
    <t>Řezání spár pro vytvoření komůrky š 15 mm hl 25 mm pro těsnící zálivku v živičném krytu</t>
  </si>
  <si>
    <t>890226887</t>
  </si>
  <si>
    <t>134</t>
  </si>
  <si>
    <t>919735111</t>
  </si>
  <si>
    <t>Řezání stávajícího živičného krytu hl do 50 mm</t>
  </si>
  <si>
    <t>1415310480</t>
  </si>
  <si>
    <t>135</t>
  </si>
  <si>
    <t>919735123</t>
  </si>
  <si>
    <t>Řezání stávajícího betonového krytu hl do 150 mm</t>
  </si>
  <si>
    <t>-1603482099</t>
  </si>
  <si>
    <t>136</t>
  </si>
  <si>
    <t>979024442</t>
  </si>
  <si>
    <t>Očištění vybouraných obrubníků a krajníků chodníkových</t>
  </si>
  <si>
    <t>-2069732441</t>
  </si>
  <si>
    <t>137</t>
  </si>
  <si>
    <t>230200117.1</t>
  </si>
  <si>
    <t>Nasunutí potrubní sekce do chráničky DN 80</t>
  </si>
  <si>
    <t>-1105992904</t>
  </si>
  <si>
    <t>997</t>
  </si>
  <si>
    <t xml:space="preserve"> Přesun sutě</t>
  </si>
  <si>
    <t>138</t>
  </si>
  <si>
    <t>997221551</t>
  </si>
  <si>
    <t>Vodorovná doprava suti ze sypkých materiálů do 1 km</t>
  </si>
  <si>
    <t>1222098343</t>
  </si>
  <si>
    <t>139</t>
  </si>
  <si>
    <t>997221559</t>
  </si>
  <si>
    <t>Příplatek ZKD 1 km u vodorovné dopravy suti ze sypkých materiálů</t>
  </si>
  <si>
    <t>1578530249</t>
  </si>
  <si>
    <t>2516,913*19 'Přepočtené koeficientem množství</t>
  </si>
  <si>
    <t>140</t>
  </si>
  <si>
    <t>997221815</t>
  </si>
  <si>
    <t>Poplatek za uložení na skládce (skládkovné) stavebního odpadu betonového kód odpadu 170 101</t>
  </si>
  <si>
    <t>-1309117737</t>
  </si>
  <si>
    <t>69,34+7,257+655,405+4,1/2</t>
  </si>
  <si>
    <t>141</t>
  </si>
  <si>
    <t>997221845</t>
  </si>
  <si>
    <t>Poplatek za uložení na skládce (skládkovné) odpadu asfaltového bez dehtu kód odpadu 170 302</t>
  </si>
  <si>
    <t>-1192271261</t>
  </si>
  <si>
    <t>195,441+487,334</t>
  </si>
  <si>
    <t>142</t>
  </si>
  <si>
    <t>997221855</t>
  </si>
  <si>
    <t>Poplatek za uložení odpadu zeminy a kameniva na skládce (skládkovné)</t>
  </si>
  <si>
    <t>-1882032601</t>
  </si>
  <si>
    <t>1008,315+89,72</t>
  </si>
  <si>
    <t>998</t>
  </si>
  <si>
    <t xml:space="preserve"> Přesun hmot</t>
  </si>
  <si>
    <t>143</t>
  </si>
  <si>
    <t>998276101</t>
  </si>
  <si>
    <t>Přesun hmot pro trubní vedení z trub z plastických hmot otevřený výkop</t>
  </si>
  <si>
    <t>-1923341499</t>
  </si>
  <si>
    <t>VRN - Vedlejší rozpočtové náklady</t>
  </si>
  <si>
    <t>02</t>
  </si>
  <si>
    <t>Dokumentace skutečného provedení stavby v tištěných vyhotoveních v počtu 6 paré, včetně dodání v elektronicky editovatelné podobě na CD</t>
  </si>
  <si>
    <t>kpl</t>
  </si>
  <si>
    <t>512</t>
  </si>
  <si>
    <t>-718985893</t>
  </si>
  <si>
    <t>03</t>
  </si>
  <si>
    <t>Činnost odpovědného statika,geodeta,geologa,hydrogeologa</t>
  </si>
  <si>
    <t>-1069337977</t>
  </si>
  <si>
    <t>030</t>
  </si>
  <si>
    <t>Provozní řád, návody k obsluze</t>
  </si>
  <si>
    <t>418812722</t>
  </si>
  <si>
    <t>04</t>
  </si>
  <si>
    <t>Další doplňující průzkumy (inženýrskogeologický,geodetický,dendrologický, atp.)</t>
  </si>
  <si>
    <t>774864276</t>
  </si>
  <si>
    <t>05</t>
  </si>
  <si>
    <t>Statické zkoušky hutnění, zkoušky použitých živičných balených směsí</t>
  </si>
  <si>
    <t>127395500</t>
  </si>
  <si>
    <t>06</t>
  </si>
  <si>
    <t>Uvedení do provozu (zaškolení obsluhy), včetně potřebných zkoušek</t>
  </si>
  <si>
    <t>-961290384</t>
  </si>
  <si>
    <t>07</t>
  </si>
  <si>
    <t>Komplexní, individuální, garanční zkoušky, revize, jiná</t>
  </si>
  <si>
    <t>-1240969007</t>
  </si>
  <si>
    <t>08</t>
  </si>
  <si>
    <t>Zajištění souhlasu pro nakládání s vodami při čerp.vody v průběhu výstavby</t>
  </si>
  <si>
    <t>935990520</t>
  </si>
  <si>
    <t>010</t>
  </si>
  <si>
    <t>Obnovení platnosti vyjádření správců dotčených sítí - k zahájení a i v průběhu celé výstavby</t>
  </si>
  <si>
    <t>-883444631</t>
  </si>
  <si>
    <t>011</t>
  </si>
  <si>
    <t>Detailní harmonogram výstavby, finanční harmonogram</t>
  </si>
  <si>
    <t>1764157032</t>
  </si>
  <si>
    <t>012</t>
  </si>
  <si>
    <t>Kompletační činnost</t>
  </si>
  <si>
    <t>1720117947</t>
  </si>
  <si>
    <t>014</t>
  </si>
  <si>
    <t xml:space="preserve">Vypracování geometrického plánu dokončené stavby v tištěných vyhotoveních v počtu 6 paré, včetně dodání v elektronicky editovatelné podobě na CD + GP pro zápis do KN </t>
  </si>
  <si>
    <t>65431768</t>
  </si>
  <si>
    <t>015</t>
  </si>
  <si>
    <t>Dopracování zadávací dokumentace o konkrétní specifikace materiálů a dořešení projekčních detailů, dílenské výkresy</t>
  </si>
  <si>
    <t>-2083903720</t>
  </si>
  <si>
    <t>016</t>
  </si>
  <si>
    <t>Zařízení staveniště</t>
  </si>
  <si>
    <t>1089079252</t>
  </si>
  <si>
    <t>018</t>
  </si>
  <si>
    <t>Geodetické vytyčení a zaměření stavby (včetně vytyčení hranic dotčených pozemků v průběhu výstavby)</t>
  </si>
  <si>
    <t>555223899</t>
  </si>
  <si>
    <t>019</t>
  </si>
  <si>
    <t>Archeologický dozor</t>
  </si>
  <si>
    <t>881708365</t>
  </si>
  <si>
    <t>020</t>
  </si>
  <si>
    <t>Dopravně inženýrská opatření (DIO)</t>
  </si>
  <si>
    <t>1280718482</t>
  </si>
  <si>
    <t>021</t>
  </si>
  <si>
    <t>Pasportizace objektů a sledování ohrožených objektů v průběhu výstavby</t>
  </si>
  <si>
    <t>-110161417</t>
  </si>
  <si>
    <t>022</t>
  </si>
  <si>
    <t>Monitorování úrovně hladiny podzemní vody ve studních včetně případných náhrad za nutný zvýšený odběr ze sítě</t>
  </si>
  <si>
    <t>-1364914591</t>
  </si>
  <si>
    <t>023</t>
  </si>
  <si>
    <t>Zajištění přístupu k nemovitostem (výroba,obchod,služby)</t>
  </si>
  <si>
    <t>1197095705</t>
  </si>
  <si>
    <t>025</t>
  </si>
  <si>
    <t>Součinnost při zabezpečení kolaudace stavby a při vydání pravomocného kolaudačního rozhodnutí a kolaudaci stavby</t>
  </si>
  <si>
    <t>-1661580083</t>
  </si>
  <si>
    <t>026</t>
  </si>
  <si>
    <t>Vytyčení stávajících sítí a ověření jejich skutečné polohy a hloubky uložení</t>
  </si>
  <si>
    <t>-220856945</t>
  </si>
  <si>
    <t>027</t>
  </si>
  <si>
    <t xml:space="preserve">Poplatek za zábory pozemků a komunikací (SÚS, ŘSD) - zvláštní úžívání </t>
  </si>
  <si>
    <t>-1651112546</t>
  </si>
  <si>
    <t>VIS, spol. s r.o.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</si>
</sst>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view="pageBreakPreview" zoomScaleNormal="100" zoomScaleSheetLayoutView="10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94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204" t="s">
        <v>13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9"/>
      <c r="BS5" s="16" t="s">
        <v>6</v>
      </c>
    </row>
    <row r="6" spans="1:74" ht="36.950000000000003" customHeight="1">
      <c r="B6" s="19"/>
      <c r="D6" s="24" t="s">
        <v>14</v>
      </c>
      <c r="K6" s="205" t="s">
        <v>15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24</v>
      </c>
      <c r="AK11" s="25" t="s">
        <v>25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24</v>
      </c>
      <c r="AK14" s="25" t="s">
        <v>25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27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/>
      <c r="AK17" s="25" t="s">
        <v>25</v>
      </c>
      <c r="AN17" s="23" t="s">
        <v>1</v>
      </c>
      <c r="AR17" s="19"/>
      <c r="BS17" s="16" t="s">
        <v>28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29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851</v>
      </c>
      <c r="AK20" s="25" t="s">
        <v>25</v>
      </c>
      <c r="AN20" s="23" t="s">
        <v>1</v>
      </c>
      <c r="AR20" s="19"/>
      <c r="BS20" s="16" t="s">
        <v>28</v>
      </c>
    </row>
    <row r="21" spans="2:71" ht="6.95" customHeight="1">
      <c r="B21" s="19"/>
      <c r="AR21" s="19"/>
    </row>
    <row r="22" spans="2:71" ht="12" customHeight="1">
      <c r="B22" s="19"/>
      <c r="D22" s="25" t="s">
        <v>30</v>
      </c>
      <c r="AR22" s="19"/>
    </row>
    <row r="23" spans="2:71" ht="16.5" customHeight="1">
      <c r="B23" s="19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7">
        <f>ROUND(AG94,2)</f>
        <v>0</v>
      </c>
      <c r="AL26" s="198"/>
      <c r="AM26" s="198"/>
      <c r="AN26" s="198"/>
      <c r="AO26" s="198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199" t="s">
        <v>32</v>
      </c>
      <c r="M28" s="199"/>
      <c r="N28" s="199"/>
      <c r="O28" s="199"/>
      <c r="P28" s="199"/>
      <c r="W28" s="199" t="s">
        <v>33</v>
      </c>
      <c r="X28" s="199"/>
      <c r="Y28" s="199"/>
      <c r="Z28" s="199"/>
      <c r="AA28" s="199"/>
      <c r="AB28" s="199"/>
      <c r="AC28" s="199"/>
      <c r="AD28" s="199"/>
      <c r="AE28" s="199"/>
      <c r="AK28" s="199" t="s">
        <v>34</v>
      </c>
      <c r="AL28" s="199"/>
      <c r="AM28" s="199"/>
      <c r="AN28" s="199"/>
      <c r="AO28" s="199"/>
      <c r="AR28" s="28"/>
    </row>
    <row r="29" spans="2:71" s="2" customFormat="1" ht="14.45" customHeight="1">
      <c r="B29" s="32"/>
      <c r="D29" s="25" t="s">
        <v>35</v>
      </c>
      <c r="F29" s="25" t="s">
        <v>36</v>
      </c>
      <c r="L29" s="206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2"/>
    </row>
    <row r="30" spans="2:71" s="2" customFormat="1" ht="14.45" customHeight="1">
      <c r="B30" s="32"/>
      <c r="F30" s="25" t="s">
        <v>37</v>
      </c>
      <c r="L30" s="206">
        <v>0.15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2"/>
    </row>
    <row r="31" spans="2:71" s="2" customFormat="1" ht="14.45" hidden="1" customHeight="1">
      <c r="B31" s="32"/>
      <c r="F31" s="25" t="s">
        <v>38</v>
      </c>
      <c r="L31" s="206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2"/>
    </row>
    <row r="32" spans="2:71" s="2" customFormat="1" ht="14.45" hidden="1" customHeight="1">
      <c r="B32" s="32"/>
      <c r="F32" s="25" t="s">
        <v>39</v>
      </c>
      <c r="L32" s="206">
        <v>0.15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2"/>
    </row>
    <row r="33" spans="2:44" s="2" customFormat="1" ht="14.45" hidden="1" customHeight="1">
      <c r="B33" s="32"/>
      <c r="F33" s="25" t="s">
        <v>40</v>
      </c>
      <c r="L33" s="206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81" t="s">
        <v>43</v>
      </c>
      <c r="Y35" s="182"/>
      <c r="Z35" s="182"/>
      <c r="AA35" s="182"/>
      <c r="AB35" s="182"/>
      <c r="AC35" s="35"/>
      <c r="AD35" s="35"/>
      <c r="AE35" s="35"/>
      <c r="AF35" s="35"/>
      <c r="AG35" s="35"/>
      <c r="AH35" s="35"/>
      <c r="AI35" s="35"/>
      <c r="AJ35" s="35"/>
      <c r="AK35" s="183">
        <f>SUM(AK26:AK33)</f>
        <v>0</v>
      </c>
      <c r="AL35" s="182"/>
      <c r="AM35" s="182"/>
      <c r="AN35" s="182"/>
      <c r="AO35" s="184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46</v>
      </c>
      <c r="AI60" s="30"/>
      <c r="AJ60" s="30"/>
      <c r="AK60" s="30"/>
      <c r="AL60" s="30"/>
      <c r="AM60" s="39" t="s">
        <v>47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46</v>
      </c>
      <c r="AI75" s="30"/>
      <c r="AJ75" s="30"/>
      <c r="AK75" s="30"/>
      <c r="AL75" s="30"/>
      <c r="AM75" s="39" t="s">
        <v>47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50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6218</v>
      </c>
      <c r="AR84" s="44"/>
    </row>
    <row r="85" spans="1:91" s="4" customFormat="1" ht="36.950000000000003" customHeight="1">
      <c r="B85" s="45"/>
      <c r="C85" s="46" t="s">
        <v>14</v>
      </c>
      <c r="L85" s="187" t="str">
        <f>K6</f>
        <v>Aktualizace a dopracování PD - vodovod Pašinka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>Pašinka</v>
      </c>
      <c r="AI87" s="25" t="s">
        <v>20</v>
      </c>
      <c r="AM87" s="189" t="str">
        <f>IF(AN8= "","",AN8)</f>
        <v>19. 6. 2019</v>
      </c>
      <c r="AN87" s="189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22</v>
      </c>
      <c r="L89" s="3" t="str">
        <f>IF(E11= "","",E11)</f>
        <v xml:space="preserve"> </v>
      </c>
      <c r="AI89" s="25" t="s">
        <v>27</v>
      </c>
      <c r="AM89" s="211" t="str">
        <f>IF(E17="","",E17)</f>
        <v/>
      </c>
      <c r="AN89" s="212"/>
      <c r="AO89" s="212"/>
      <c r="AP89" s="212"/>
      <c r="AR89" s="28"/>
      <c r="AS89" s="207" t="s">
        <v>51</v>
      </c>
      <c r="AT89" s="20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27.95" customHeight="1">
      <c r="B90" s="28"/>
      <c r="C90" s="25" t="s">
        <v>26</v>
      </c>
      <c r="L90" s="3" t="str">
        <f>IF(E14="","",E14)</f>
        <v xml:space="preserve"> </v>
      </c>
      <c r="AI90" s="25" t="s">
        <v>29</v>
      </c>
      <c r="AM90" s="211" t="str">
        <f>IF(E20="","",E20)</f>
        <v>VIS, spol. s r.o. Hradec Králové</v>
      </c>
      <c r="AN90" s="212"/>
      <c r="AO90" s="212"/>
      <c r="AP90" s="212"/>
      <c r="AR90" s="28"/>
      <c r="AS90" s="209"/>
      <c r="AT90" s="210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1" customFormat="1" ht="10.9" customHeight="1">
      <c r="B91" s="28"/>
      <c r="AR91" s="28"/>
      <c r="AS91" s="209"/>
      <c r="AT91" s="210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1" customFormat="1" ht="29.25" customHeight="1">
      <c r="B92" s="28"/>
      <c r="C92" s="185" t="s">
        <v>52</v>
      </c>
      <c r="D92" s="186"/>
      <c r="E92" s="186"/>
      <c r="F92" s="186"/>
      <c r="G92" s="186"/>
      <c r="H92" s="53"/>
      <c r="I92" s="190" t="s">
        <v>53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91" t="s">
        <v>54</v>
      </c>
      <c r="AH92" s="186"/>
      <c r="AI92" s="186"/>
      <c r="AJ92" s="186"/>
      <c r="AK92" s="186"/>
      <c r="AL92" s="186"/>
      <c r="AM92" s="186"/>
      <c r="AN92" s="190" t="s">
        <v>55</v>
      </c>
      <c r="AO92" s="186"/>
      <c r="AP92" s="213"/>
      <c r="AQ92" s="54" t="s">
        <v>56</v>
      </c>
      <c r="AR92" s="28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2">
        <f>ROUND(SUM(AG95:AG96),2)</f>
        <v>0</v>
      </c>
      <c r="AH94" s="202"/>
      <c r="AI94" s="202"/>
      <c r="AJ94" s="202"/>
      <c r="AK94" s="202"/>
      <c r="AL94" s="202"/>
      <c r="AM94" s="202"/>
      <c r="AN94" s="203">
        <f>SUM(AG94,AT94)</f>
        <v>0</v>
      </c>
      <c r="AO94" s="203"/>
      <c r="AP94" s="203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36822.682889999996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80" t="s">
        <v>76</v>
      </c>
      <c r="E95" s="180"/>
      <c r="F95" s="180"/>
      <c r="G95" s="180"/>
      <c r="H95" s="180"/>
      <c r="I95" s="73"/>
      <c r="J95" s="180" t="s">
        <v>77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200">
        <f>'SO_01 - Vodovodní řady '!J30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74" t="s">
        <v>78</v>
      </c>
      <c r="AR95" s="71"/>
      <c r="AS95" s="75">
        <v>0</v>
      </c>
      <c r="AT95" s="76">
        <f>ROUND(SUM(AV95:AW95),2)</f>
        <v>0</v>
      </c>
      <c r="AU95" s="77">
        <f>'SO_01 - Vodovodní řady '!P124</f>
        <v>36822.682894000012</v>
      </c>
      <c r="AV95" s="76">
        <f>'SO_01 - Vodovodní řady '!J33</f>
        <v>0</v>
      </c>
      <c r="AW95" s="76">
        <f>'SO_01 - Vodovodní řady '!J34</f>
        <v>0</v>
      </c>
      <c r="AX95" s="76">
        <f>'SO_01 - Vodovodní řady '!J35</f>
        <v>0</v>
      </c>
      <c r="AY95" s="76">
        <f>'SO_01 - Vodovodní řady '!J36</f>
        <v>0</v>
      </c>
      <c r="AZ95" s="76">
        <f>'SO_01 - Vodovodní řady '!F33</f>
        <v>0</v>
      </c>
      <c r="BA95" s="76">
        <f>'SO_01 - Vodovodní řady '!F34</f>
        <v>0</v>
      </c>
      <c r="BB95" s="76">
        <f>'SO_01 - Vodovodní řady '!F35</f>
        <v>0</v>
      </c>
      <c r="BC95" s="76">
        <f>'SO_01 - Vodovodní řady '!F36</f>
        <v>0</v>
      </c>
      <c r="BD95" s="78">
        <f>'SO_01 - Vodovodní řady '!F37</f>
        <v>0</v>
      </c>
      <c r="BT95" s="79" t="s">
        <v>79</v>
      </c>
      <c r="BV95" s="79" t="s">
        <v>73</v>
      </c>
      <c r="BW95" s="79" t="s">
        <v>80</v>
      </c>
      <c r="BX95" s="79" t="s">
        <v>4</v>
      </c>
      <c r="CL95" s="79" t="s">
        <v>1</v>
      </c>
      <c r="CM95" s="79" t="s">
        <v>81</v>
      </c>
    </row>
    <row r="96" spans="1:91" s="6" customFormat="1" ht="16.5" customHeight="1">
      <c r="A96" s="70" t="s">
        <v>75</v>
      </c>
      <c r="B96" s="71"/>
      <c r="C96" s="72"/>
      <c r="D96" s="180" t="s">
        <v>82</v>
      </c>
      <c r="E96" s="180"/>
      <c r="F96" s="180"/>
      <c r="G96" s="180"/>
      <c r="H96" s="180"/>
      <c r="I96" s="73"/>
      <c r="J96" s="180" t="s">
        <v>83</v>
      </c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200">
        <f>'VRN - Vedlejší rozpočtové...'!J30</f>
        <v>0</v>
      </c>
      <c r="AH96" s="201"/>
      <c r="AI96" s="201"/>
      <c r="AJ96" s="201"/>
      <c r="AK96" s="201"/>
      <c r="AL96" s="201"/>
      <c r="AM96" s="201"/>
      <c r="AN96" s="200">
        <f>SUM(AG96,AT96)</f>
        <v>0</v>
      </c>
      <c r="AO96" s="201"/>
      <c r="AP96" s="201"/>
      <c r="AQ96" s="74" t="s">
        <v>78</v>
      </c>
      <c r="AR96" s="71"/>
      <c r="AS96" s="80">
        <v>0</v>
      </c>
      <c r="AT96" s="81">
        <f>ROUND(SUM(AV96:AW96),2)</f>
        <v>0</v>
      </c>
      <c r="AU96" s="82">
        <f>'VRN - Vedlejší rozpočtové...'!P117</f>
        <v>0</v>
      </c>
      <c r="AV96" s="81">
        <f>'VRN - Vedlejší rozpočtové...'!J33</f>
        <v>0</v>
      </c>
      <c r="AW96" s="81">
        <f>'VRN - Vedlejší rozpočtové...'!J34</f>
        <v>0</v>
      </c>
      <c r="AX96" s="81">
        <f>'VRN - Vedlejší rozpočtové...'!J35</f>
        <v>0</v>
      </c>
      <c r="AY96" s="81">
        <f>'VRN - Vedlejší rozpočtové...'!J36</f>
        <v>0</v>
      </c>
      <c r="AZ96" s="81">
        <f>'VRN - Vedlejší rozpočtové...'!F33</f>
        <v>0</v>
      </c>
      <c r="BA96" s="81">
        <f>'VRN - Vedlejší rozpočtové...'!F34</f>
        <v>0</v>
      </c>
      <c r="BB96" s="81">
        <f>'VRN - Vedlejší rozpočtové...'!F35</f>
        <v>0</v>
      </c>
      <c r="BC96" s="81">
        <f>'VRN - Vedlejší rozpočtové...'!F36</f>
        <v>0</v>
      </c>
      <c r="BD96" s="83">
        <f>'VRN - Vedlejší rozpočtové...'!F37</f>
        <v>0</v>
      </c>
      <c r="BT96" s="79" t="s">
        <v>79</v>
      </c>
      <c r="BV96" s="79" t="s">
        <v>73</v>
      </c>
      <c r="BW96" s="79" t="s">
        <v>84</v>
      </c>
      <c r="BX96" s="79" t="s">
        <v>4</v>
      </c>
      <c r="CL96" s="79" t="s">
        <v>1</v>
      </c>
      <c r="CM96" s="79" t="s">
        <v>81</v>
      </c>
    </row>
    <row r="97" spans="2:44" s="1" customFormat="1" ht="30" customHeight="1">
      <c r="B97" s="28"/>
      <c r="AR97" s="28"/>
    </row>
    <row r="98" spans="2:44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4">
    <mergeCell ref="AS89:AT91"/>
    <mergeCell ref="AM89:AP89"/>
    <mergeCell ref="AM90:AP90"/>
    <mergeCell ref="AN92:AP92"/>
    <mergeCell ref="AN95:AP95"/>
    <mergeCell ref="AG95:AM95"/>
    <mergeCell ref="AN96:AP96"/>
    <mergeCell ref="AG96:AM96"/>
    <mergeCell ref="AG94:AM94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R2:BE2"/>
    <mergeCell ref="E23:AN23"/>
    <mergeCell ref="AK26:AO26"/>
    <mergeCell ref="L28:P28"/>
    <mergeCell ref="W28:AE28"/>
    <mergeCell ref="AK28:AO28"/>
    <mergeCell ref="W29:AE29"/>
    <mergeCell ref="W32:AE32"/>
    <mergeCell ref="W30:AE30"/>
    <mergeCell ref="W31:AE31"/>
    <mergeCell ref="W33:AE33"/>
    <mergeCell ref="AK35:AO35"/>
    <mergeCell ref="C92:G92"/>
    <mergeCell ref="L85:AO85"/>
    <mergeCell ref="AM87:AN87"/>
    <mergeCell ref="I92:AF92"/>
    <mergeCell ref="AG92:AM92"/>
    <mergeCell ref="D95:H95"/>
    <mergeCell ref="J95:AF95"/>
    <mergeCell ref="D96:H96"/>
    <mergeCell ref="J96:AF96"/>
    <mergeCell ref="X35:AB35"/>
  </mergeCells>
  <hyperlinks>
    <hyperlink ref="A95" location="'SO_01 - Vodovodní řady '!C2" display="/" xr:uid="{00000000-0004-0000-0000-000000000000}"/>
    <hyperlink ref="A96" location="'VRN - Vedlejší rozpočtové...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0"/>
  <sheetViews>
    <sheetView showGridLines="0" view="pageBreakPreview" zoomScaleNormal="100" zoomScaleSheetLayoutView="10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4"/>
    </row>
    <row r="2" spans="1:46" ht="36.950000000000003" customHeight="1"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80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1:46" ht="24.95" customHeight="1">
      <c r="B4" s="19"/>
      <c r="D4" s="20" t="s">
        <v>85</v>
      </c>
      <c r="L4" s="19"/>
      <c r="M4" s="85" t="s">
        <v>10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14</v>
      </c>
      <c r="L6" s="19"/>
    </row>
    <row r="7" spans="1:46" ht="16.5" customHeight="1">
      <c r="B7" s="19"/>
      <c r="E7" s="215" t="str">
        <f>'Rekapitulace stavby'!K6</f>
        <v>Aktualizace a dopracování PD - vodovod Pašinka</v>
      </c>
      <c r="F7" s="216"/>
      <c r="G7" s="216"/>
      <c r="H7" s="216"/>
      <c r="L7" s="19"/>
    </row>
    <row r="8" spans="1:46" s="1" customFormat="1" ht="12" customHeight="1">
      <c r="B8" s="28"/>
      <c r="D8" s="25" t="s">
        <v>86</v>
      </c>
      <c r="L8" s="28"/>
    </row>
    <row r="9" spans="1:46" s="1" customFormat="1" ht="36.950000000000003" customHeight="1">
      <c r="B9" s="28"/>
      <c r="E9" s="187" t="s">
        <v>87</v>
      </c>
      <c r="F9" s="214"/>
      <c r="G9" s="214"/>
      <c r="H9" s="214"/>
      <c r="L9" s="28"/>
    </row>
    <row r="10" spans="1:46" s="1" customFormat="1">
      <c r="B10" s="28"/>
      <c r="L10" s="28"/>
    </row>
    <row r="11" spans="1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6" s="1" customFormat="1" ht="12" customHeight="1">
      <c r="B12" s="28"/>
      <c r="D12" s="25" t="s">
        <v>18</v>
      </c>
      <c r="F12" s="23" t="s">
        <v>24</v>
      </c>
      <c r="I12" s="25" t="s">
        <v>20</v>
      </c>
      <c r="J12" s="48" t="str">
        <f>'Rekapitulace stavby'!AN8</f>
        <v>19. 6. 2019</v>
      </c>
      <c r="L12" s="28"/>
    </row>
    <row r="13" spans="1:46" s="1" customFormat="1" ht="10.9" customHeight="1">
      <c r="B13" s="28"/>
      <c r="L13" s="28"/>
    </row>
    <row r="14" spans="1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28"/>
    </row>
    <row r="16" spans="1:46" s="1" customFormat="1" ht="6.95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04" t="str">
        <f>'Rekapitulace stavby'!E14</f>
        <v xml:space="preserve"> </v>
      </c>
      <c r="F18" s="204"/>
      <c r="G18" s="204"/>
      <c r="H18" s="204"/>
      <c r="I18" s="25" t="s">
        <v>25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/>
      </c>
      <c r="I21" s="25" t="s">
        <v>25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29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>VIS, spol. s r.o. Hradec Králové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30</v>
      </c>
      <c r="L26" s="28"/>
    </row>
    <row r="27" spans="2:12" s="7" customFormat="1" ht="16.5" customHeight="1">
      <c r="B27" s="86"/>
      <c r="E27" s="196" t="s">
        <v>1</v>
      </c>
      <c r="F27" s="196"/>
      <c r="G27" s="196"/>
      <c r="H27" s="196"/>
      <c r="L27" s="86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7" t="s">
        <v>31</v>
      </c>
      <c r="J30" s="62">
        <f>ROUND(J124,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88" t="s">
        <v>35</v>
      </c>
      <c r="E33" s="25" t="s">
        <v>36</v>
      </c>
      <c r="F33" s="89">
        <f>ROUND((SUM(BE124:BE359)),  2)</f>
        <v>0</v>
      </c>
      <c r="I33" s="90">
        <v>0.21</v>
      </c>
      <c r="J33" s="89">
        <f>ROUND(((SUM(BE124:BE359))*I33),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ROUND((SUM(BF124:BF359)),  2)</f>
        <v>0</v>
      </c>
      <c r="I34" s="90">
        <v>0.15</v>
      </c>
      <c r="J34" s="89">
        <f>ROUND(((SUM(BF124:BF359))*I34),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ROUND((SUM(BG124:BG359)),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ROUND((SUM(BH124:BH359)),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ROUND((SUM(BI124:BI359)),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41</v>
      </c>
      <c r="E39" s="53"/>
      <c r="F39" s="53"/>
      <c r="G39" s="93" t="s">
        <v>42</v>
      </c>
      <c r="H39" s="94" t="s">
        <v>43</v>
      </c>
      <c r="I39" s="53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46</v>
      </c>
      <c r="E61" s="30"/>
      <c r="F61" s="97" t="s">
        <v>47</v>
      </c>
      <c r="G61" s="39" t="s">
        <v>46</v>
      </c>
      <c r="H61" s="30"/>
      <c r="I61" s="30"/>
      <c r="J61" s="98" t="s">
        <v>47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46</v>
      </c>
      <c r="E76" s="30"/>
      <c r="F76" s="97" t="s">
        <v>47</v>
      </c>
      <c r="G76" s="39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88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15" t="str">
        <f>E7</f>
        <v>Aktualizace a dopracování PD - vodovod Pašinka</v>
      </c>
      <c r="F85" s="216"/>
      <c r="G85" s="216"/>
      <c r="H85" s="216"/>
      <c r="L85" s="28"/>
    </row>
    <row r="86" spans="2:47" s="1" customFormat="1" ht="12" customHeight="1">
      <c r="B86" s="28"/>
      <c r="C86" s="25" t="s">
        <v>86</v>
      </c>
      <c r="L86" s="28"/>
    </row>
    <row r="87" spans="2:47" s="1" customFormat="1" ht="16.5" customHeight="1">
      <c r="B87" s="28"/>
      <c r="E87" s="187" t="str">
        <f>E9</f>
        <v xml:space="preserve">SO_01 - Vodovodní řady </v>
      </c>
      <c r="F87" s="214"/>
      <c r="G87" s="214"/>
      <c r="H87" s="214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19. 6. 2019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22</v>
      </c>
      <c r="F91" s="23" t="str">
        <f>E15</f>
        <v xml:space="preserve"> </v>
      </c>
      <c r="I91" s="25" t="s">
        <v>27</v>
      </c>
      <c r="J91" s="26" t="str">
        <f>E21</f>
        <v/>
      </c>
      <c r="L91" s="28"/>
    </row>
    <row r="92" spans="2:47" s="1" customFormat="1" ht="43.15" customHeight="1">
      <c r="B92" s="28"/>
      <c r="C92" s="25" t="s">
        <v>26</v>
      </c>
      <c r="F92" s="23" t="str">
        <f>IF(E18="","",E18)</f>
        <v xml:space="preserve"> </v>
      </c>
      <c r="I92" s="25" t="s">
        <v>29</v>
      </c>
      <c r="J92" s="26" t="str">
        <f>E24</f>
        <v>VIS, spol. s r.o. Hradec Králové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91</v>
      </c>
      <c r="J96" s="62">
        <f>J124</f>
        <v>0</v>
      </c>
      <c r="L96" s="28"/>
      <c r="AU96" s="16" t="s">
        <v>92</v>
      </c>
    </row>
    <row r="97" spans="2:12" s="8" customFormat="1" ht="24.95" customHeight="1">
      <c r="B97" s="102"/>
      <c r="D97" s="103" t="s">
        <v>93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94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95</v>
      </c>
      <c r="E99" s="108"/>
      <c r="F99" s="108"/>
      <c r="G99" s="108"/>
      <c r="H99" s="108"/>
      <c r="I99" s="108"/>
      <c r="J99" s="109">
        <f>J237</f>
        <v>0</v>
      </c>
      <c r="L99" s="106"/>
    </row>
    <row r="100" spans="2:12" s="9" customFormat="1" ht="19.899999999999999" customHeight="1">
      <c r="B100" s="106"/>
      <c r="D100" s="107" t="s">
        <v>96</v>
      </c>
      <c r="E100" s="108"/>
      <c r="F100" s="108"/>
      <c r="G100" s="108"/>
      <c r="H100" s="108"/>
      <c r="I100" s="108"/>
      <c r="J100" s="109">
        <f>J243</f>
        <v>0</v>
      </c>
      <c r="L100" s="106"/>
    </row>
    <row r="101" spans="2:12" s="9" customFormat="1" ht="19.899999999999999" customHeight="1">
      <c r="B101" s="106"/>
      <c r="D101" s="107" t="s">
        <v>97</v>
      </c>
      <c r="E101" s="108"/>
      <c r="F101" s="108"/>
      <c r="G101" s="108"/>
      <c r="H101" s="108"/>
      <c r="I101" s="108"/>
      <c r="J101" s="109">
        <f>J267</f>
        <v>0</v>
      </c>
      <c r="L101" s="106"/>
    </row>
    <row r="102" spans="2:12" s="9" customFormat="1" ht="19.899999999999999" customHeight="1">
      <c r="B102" s="106"/>
      <c r="D102" s="107" t="s">
        <v>98</v>
      </c>
      <c r="E102" s="108"/>
      <c r="F102" s="108"/>
      <c r="G102" s="108"/>
      <c r="H102" s="108"/>
      <c r="I102" s="108"/>
      <c r="J102" s="109">
        <f>J340</f>
        <v>0</v>
      </c>
      <c r="L102" s="106"/>
    </row>
    <row r="103" spans="2:12" s="9" customFormat="1" ht="19.899999999999999" customHeight="1">
      <c r="B103" s="106"/>
      <c r="D103" s="107" t="s">
        <v>99</v>
      </c>
      <c r="E103" s="108"/>
      <c r="F103" s="108"/>
      <c r="G103" s="108"/>
      <c r="H103" s="108"/>
      <c r="I103" s="108"/>
      <c r="J103" s="109">
        <f>J348</f>
        <v>0</v>
      </c>
      <c r="L103" s="106"/>
    </row>
    <row r="104" spans="2:12" s="9" customFormat="1" ht="19.899999999999999" customHeight="1">
      <c r="B104" s="106"/>
      <c r="D104" s="107" t="s">
        <v>100</v>
      </c>
      <c r="E104" s="108"/>
      <c r="F104" s="108"/>
      <c r="G104" s="108"/>
      <c r="H104" s="108"/>
      <c r="I104" s="108"/>
      <c r="J104" s="109">
        <f>J358</f>
        <v>0</v>
      </c>
      <c r="L104" s="106"/>
    </row>
    <row r="105" spans="2:12" s="1" customFormat="1" ht="21.75" customHeight="1">
      <c r="B105" s="28"/>
      <c r="L105" s="28"/>
    </row>
    <row r="106" spans="2:12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12" s="1" customFormat="1" ht="24.95" customHeight="1">
      <c r="B111" s="28"/>
      <c r="C111" s="20" t="s">
        <v>101</v>
      </c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5" t="s">
        <v>14</v>
      </c>
      <c r="L113" s="28"/>
    </row>
    <row r="114" spans="2:65" s="1" customFormat="1" ht="16.5" customHeight="1">
      <c r="B114" s="28"/>
      <c r="E114" s="215" t="str">
        <f>E7</f>
        <v>Aktualizace a dopracování PD - vodovod Pašinka</v>
      </c>
      <c r="F114" s="216"/>
      <c r="G114" s="216"/>
      <c r="H114" s="216"/>
      <c r="L114" s="28"/>
    </row>
    <row r="115" spans="2:65" s="1" customFormat="1" ht="12" customHeight="1">
      <c r="B115" s="28"/>
      <c r="C115" s="25" t="s">
        <v>86</v>
      </c>
      <c r="L115" s="28"/>
    </row>
    <row r="116" spans="2:65" s="1" customFormat="1" ht="16.5" customHeight="1">
      <c r="B116" s="28"/>
      <c r="E116" s="187" t="str">
        <f>E9</f>
        <v xml:space="preserve">SO_01 - Vodovodní řady </v>
      </c>
      <c r="F116" s="214"/>
      <c r="G116" s="214"/>
      <c r="H116" s="214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5" t="s">
        <v>18</v>
      </c>
      <c r="F118" s="23" t="str">
        <f>F12</f>
        <v xml:space="preserve"> </v>
      </c>
      <c r="I118" s="25" t="s">
        <v>20</v>
      </c>
      <c r="J118" s="48" t="str">
        <f>IF(J12="","",J12)</f>
        <v>19. 6. 2019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5" t="s">
        <v>22</v>
      </c>
      <c r="F120" s="23" t="str">
        <f>E15</f>
        <v xml:space="preserve"> </v>
      </c>
      <c r="I120" s="25" t="s">
        <v>27</v>
      </c>
      <c r="J120" s="26" t="str">
        <f>E21</f>
        <v/>
      </c>
      <c r="L120" s="28"/>
    </row>
    <row r="121" spans="2:65" s="1" customFormat="1" ht="43.15" customHeight="1">
      <c r="B121" s="28"/>
      <c r="C121" s="25" t="s">
        <v>26</v>
      </c>
      <c r="F121" s="23" t="str">
        <f>IF(E18="","",E18)</f>
        <v xml:space="preserve"> </v>
      </c>
      <c r="I121" s="25" t="s">
        <v>29</v>
      </c>
      <c r="J121" s="26" t="str">
        <f>E24</f>
        <v>VIS, spol. s r.o. Hradec Králové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0"/>
      <c r="C123" s="111" t="s">
        <v>102</v>
      </c>
      <c r="D123" s="112" t="s">
        <v>56</v>
      </c>
      <c r="E123" s="112" t="s">
        <v>52</v>
      </c>
      <c r="F123" s="112" t="s">
        <v>53</v>
      </c>
      <c r="G123" s="112" t="s">
        <v>103</v>
      </c>
      <c r="H123" s="112" t="s">
        <v>104</v>
      </c>
      <c r="I123" s="112" t="s">
        <v>105</v>
      </c>
      <c r="J123" s="113" t="s">
        <v>90</v>
      </c>
      <c r="K123" s="114" t="s">
        <v>106</v>
      </c>
      <c r="L123" s="110"/>
      <c r="M123" s="55" t="s">
        <v>1</v>
      </c>
      <c r="N123" s="56" t="s">
        <v>35</v>
      </c>
      <c r="O123" s="56" t="s">
        <v>107</v>
      </c>
      <c r="P123" s="56" t="s">
        <v>108</v>
      </c>
      <c r="Q123" s="56" t="s">
        <v>109</v>
      </c>
      <c r="R123" s="56" t="s">
        <v>110</v>
      </c>
      <c r="S123" s="56" t="s">
        <v>111</v>
      </c>
      <c r="T123" s="57" t="s">
        <v>112</v>
      </c>
    </row>
    <row r="124" spans="2:65" s="1" customFormat="1" ht="22.9" customHeight="1">
      <c r="B124" s="28"/>
      <c r="C124" s="60" t="s">
        <v>113</v>
      </c>
      <c r="J124" s="115">
        <f>BK124</f>
        <v>0</v>
      </c>
      <c r="L124" s="28"/>
      <c r="M124" s="58"/>
      <c r="N124" s="49"/>
      <c r="O124" s="49"/>
      <c r="P124" s="116">
        <f>P125</f>
        <v>36822.682894000012</v>
      </c>
      <c r="Q124" s="49"/>
      <c r="R124" s="116">
        <f>R125</f>
        <v>7005.0409229399993</v>
      </c>
      <c r="S124" s="49"/>
      <c r="T124" s="117">
        <f>T125</f>
        <v>2516.9127999999996</v>
      </c>
      <c r="AT124" s="16" t="s">
        <v>70</v>
      </c>
      <c r="AU124" s="16" t="s">
        <v>92</v>
      </c>
      <c r="BK124" s="118">
        <f>BK125</f>
        <v>0</v>
      </c>
    </row>
    <row r="125" spans="2:65" s="11" customFormat="1" ht="25.9" customHeight="1">
      <c r="B125" s="119"/>
      <c r="D125" s="120" t="s">
        <v>70</v>
      </c>
      <c r="E125" s="121" t="s">
        <v>114</v>
      </c>
      <c r="F125" s="121" t="s">
        <v>115</v>
      </c>
      <c r="J125" s="122">
        <f>BK125</f>
        <v>0</v>
      </c>
      <c r="L125" s="119"/>
      <c r="M125" s="123"/>
      <c r="N125" s="124"/>
      <c r="O125" s="124"/>
      <c r="P125" s="125">
        <f>P126+P237+P243+P267+P340+P348+P358</f>
        <v>36822.682894000012</v>
      </c>
      <c r="Q125" s="124"/>
      <c r="R125" s="125">
        <f>R126+R237+R243+R267+R340+R348+R358</f>
        <v>7005.0409229399993</v>
      </c>
      <c r="S125" s="124"/>
      <c r="T125" s="126">
        <f>T126+T237+T243+T267+T340+T348+T358</f>
        <v>2516.9127999999996</v>
      </c>
      <c r="AR125" s="120" t="s">
        <v>79</v>
      </c>
      <c r="AT125" s="127" t="s">
        <v>70</v>
      </c>
      <c r="AU125" s="127" t="s">
        <v>71</v>
      </c>
      <c r="AY125" s="120" t="s">
        <v>116</v>
      </c>
      <c r="BK125" s="128">
        <f>BK126+BK237+BK243+BK267+BK340+BK348+BK358</f>
        <v>0</v>
      </c>
    </row>
    <row r="126" spans="2:65" s="11" customFormat="1" ht="22.9" customHeight="1">
      <c r="B126" s="119"/>
      <c r="D126" s="120" t="s">
        <v>70</v>
      </c>
      <c r="E126" s="129" t="s">
        <v>79</v>
      </c>
      <c r="F126" s="129" t="s">
        <v>117</v>
      </c>
      <c r="J126" s="130">
        <f>BK126</f>
        <v>0</v>
      </c>
      <c r="L126" s="119"/>
      <c r="M126" s="123"/>
      <c r="N126" s="124"/>
      <c r="O126" s="124"/>
      <c r="P126" s="125">
        <f>SUM(P127:P236)</f>
        <v>18215.024159000008</v>
      </c>
      <c r="Q126" s="124"/>
      <c r="R126" s="125">
        <f>SUM(R127:R236)</f>
        <v>6862.6842256999989</v>
      </c>
      <c r="S126" s="124"/>
      <c r="T126" s="126">
        <f>SUM(T127:T236)</f>
        <v>2516.9127999999996</v>
      </c>
      <c r="AR126" s="120" t="s">
        <v>79</v>
      </c>
      <c r="AT126" s="127" t="s">
        <v>70</v>
      </c>
      <c r="AU126" s="127" t="s">
        <v>79</v>
      </c>
      <c r="AY126" s="120" t="s">
        <v>116</v>
      </c>
      <c r="BK126" s="128">
        <f>SUM(BK127:BK236)</f>
        <v>0</v>
      </c>
    </row>
    <row r="127" spans="2:65" s="1" customFormat="1" ht="24" customHeight="1">
      <c r="B127" s="131"/>
      <c r="C127" s="132" t="s">
        <v>79</v>
      </c>
      <c r="D127" s="132" t="s">
        <v>118</v>
      </c>
      <c r="E127" s="133" t="s">
        <v>119</v>
      </c>
      <c r="F127" s="134" t="s">
        <v>120</v>
      </c>
      <c r="G127" s="135" t="s">
        <v>121</v>
      </c>
      <c r="H127" s="136">
        <v>271.92</v>
      </c>
      <c r="I127" s="137"/>
      <c r="J127" s="137">
        <f>ROUND(I127*H127,2)</f>
        <v>0</v>
      </c>
      <c r="K127" s="134" t="s">
        <v>122</v>
      </c>
      <c r="L127" s="28"/>
      <c r="M127" s="138" t="s">
        <v>1</v>
      </c>
      <c r="N127" s="139" t="s">
        <v>36</v>
      </c>
      <c r="O127" s="140">
        <v>0.20799999999999999</v>
      </c>
      <c r="P127" s="140">
        <f>O127*H127</f>
        <v>56.559359999999998</v>
      </c>
      <c r="Q127" s="140">
        <v>0</v>
      </c>
      <c r="R127" s="140">
        <f>Q127*H127</f>
        <v>0</v>
      </c>
      <c r="S127" s="140">
        <v>0.255</v>
      </c>
      <c r="T127" s="141">
        <f>S127*H127</f>
        <v>69.339600000000004</v>
      </c>
      <c r="AR127" s="142" t="s">
        <v>123</v>
      </c>
      <c r="AT127" s="142" t="s">
        <v>118</v>
      </c>
      <c r="AU127" s="142" t="s">
        <v>81</v>
      </c>
      <c r="AY127" s="16" t="s">
        <v>116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79</v>
      </c>
      <c r="BK127" s="143">
        <f>ROUND(I127*H127,2)</f>
        <v>0</v>
      </c>
      <c r="BL127" s="16" t="s">
        <v>123</v>
      </c>
      <c r="BM127" s="142" t="s">
        <v>124</v>
      </c>
    </row>
    <row r="128" spans="2:65" s="12" customFormat="1">
      <c r="B128" s="144"/>
      <c r="D128" s="145" t="s">
        <v>125</v>
      </c>
      <c r="E128" s="146" t="s">
        <v>1</v>
      </c>
      <c r="F128" s="147" t="s">
        <v>126</v>
      </c>
      <c r="H128" s="148">
        <v>271.92</v>
      </c>
      <c r="L128" s="144"/>
      <c r="M128" s="149"/>
      <c r="N128" s="150"/>
      <c r="O128" s="150"/>
      <c r="P128" s="150"/>
      <c r="Q128" s="150"/>
      <c r="R128" s="150"/>
      <c r="S128" s="150"/>
      <c r="T128" s="151"/>
      <c r="AT128" s="146" t="s">
        <v>125</v>
      </c>
      <c r="AU128" s="146" t="s">
        <v>81</v>
      </c>
      <c r="AV128" s="12" t="s">
        <v>81</v>
      </c>
      <c r="AW128" s="12" t="s">
        <v>28</v>
      </c>
      <c r="AX128" s="12" t="s">
        <v>79</v>
      </c>
      <c r="AY128" s="146" t="s">
        <v>116</v>
      </c>
    </row>
    <row r="129" spans="2:65" s="1" customFormat="1" ht="24" customHeight="1">
      <c r="B129" s="131"/>
      <c r="C129" s="132" t="s">
        <v>81</v>
      </c>
      <c r="D129" s="132" t="s">
        <v>118</v>
      </c>
      <c r="E129" s="133" t="s">
        <v>127</v>
      </c>
      <c r="F129" s="134" t="s">
        <v>128</v>
      </c>
      <c r="G129" s="135" t="s">
        <v>121</v>
      </c>
      <c r="H129" s="136">
        <v>22.33</v>
      </c>
      <c r="I129" s="137"/>
      <c r="J129" s="137">
        <f>ROUND(I129*H129,2)</f>
        <v>0</v>
      </c>
      <c r="K129" s="134" t="s">
        <v>122</v>
      </c>
      <c r="L129" s="28"/>
      <c r="M129" s="138" t="s">
        <v>1</v>
      </c>
      <c r="N129" s="139" t="s">
        <v>36</v>
      </c>
      <c r="O129" s="140">
        <v>0.50600000000000001</v>
      </c>
      <c r="P129" s="140">
        <f>O129*H129</f>
        <v>11.298979999999998</v>
      </c>
      <c r="Q129" s="140">
        <v>0</v>
      </c>
      <c r="R129" s="140">
        <f>Q129*H129</f>
        <v>0</v>
      </c>
      <c r="S129" s="140">
        <v>0.32500000000000001</v>
      </c>
      <c r="T129" s="141">
        <f>S129*H129</f>
        <v>7.25725</v>
      </c>
      <c r="AR129" s="142" t="s">
        <v>123</v>
      </c>
      <c r="AT129" s="142" t="s">
        <v>118</v>
      </c>
      <c r="AU129" s="142" t="s">
        <v>81</v>
      </c>
      <c r="AY129" s="16" t="s">
        <v>116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79</v>
      </c>
      <c r="BK129" s="143">
        <f>ROUND(I129*H129,2)</f>
        <v>0</v>
      </c>
      <c r="BL129" s="16" t="s">
        <v>123</v>
      </c>
      <c r="BM129" s="142" t="s">
        <v>129</v>
      </c>
    </row>
    <row r="130" spans="2:65" s="12" customFormat="1">
      <c r="B130" s="144"/>
      <c r="D130" s="145" t="s">
        <v>125</v>
      </c>
      <c r="E130" s="146" t="s">
        <v>1</v>
      </c>
      <c r="F130" s="147" t="s">
        <v>130</v>
      </c>
      <c r="H130" s="148">
        <v>22.33</v>
      </c>
      <c r="L130" s="144"/>
      <c r="M130" s="149"/>
      <c r="N130" s="150"/>
      <c r="O130" s="150"/>
      <c r="P130" s="150"/>
      <c r="Q130" s="150"/>
      <c r="R130" s="150"/>
      <c r="S130" s="150"/>
      <c r="T130" s="151"/>
      <c r="AT130" s="146" t="s">
        <v>125</v>
      </c>
      <c r="AU130" s="146" t="s">
        <v>81</v>
      </c>
      <c r="AV130" s="12" t="s">
        <v>81</v>
      </c>
      <c r="AW130" s="12" t="s">
        <v>28</v>
      </c>
      <c r="AX130" s="12" t="s">
        <v>79</v>
      </c>
      <c r="AY130" s="146" t="s">
        <v>116</v>
      </c>
    </row>
    <row r="131" spans="2:65" s="1" customFormat="1" ht="24" customHeight="1">
      <c r="B131" s="131"/>
      <c r="C131" s="132" t="s">
        <v>131</v>
      </c>
      <c r="D131" s="132" t="s">
        <v>118</v>
      </c>
      <c r="E131" s="133" t="s">
        <v>132</v>
      </c>
      <c r="F131" s="134" t="s">
        <v>133</v>
      </c>
      <c r="G131" s="135" t="s">
        <v>121</v>
      </c>
      <c r="H131" s="136">
        <v>2016.63</v>
      </c>
      <c r="I131" s="137"/>
      <c r="J131" s="137">
        <f>ROUND(I131*H131,2)</f>
        <v>0</v>
      </c>
      <c r="K131" s="134" t="s">
        <v>134</v>
      </c>
      <c r="L131" s="28"/>
      <c r="M131" s="138" t="s">
        <v>1</v>
      </c>
      <c r="N131" s="139" t="s">
        <v>36</v>
      </c>
      <c r="O131" s="140">
        <v>0.108</v>
      </c>
      <c r="P131" s="140">
        <f>O131*H131</f>
        <v>217.79604</v>
      </c>
      <c r="Q131" s="140">
        <v>0</v>
      </c>
      <c r="R131" s="140">
        <f>Q131*H131</f>
        <v>0</v>
      </c>
      <c r="S131" s="140">
        <v>0.5</v>
      </c>
      <c r="T131" s="141">
        <f>S131*H131</f>
        <v>1008.3150000000001</v>
      </c>
      <c r="AR131" s="142" t="s">
        <v>123</v>
      </c>
      <c r="AT131" s="142" t="s">
        <v>118</v>
      </c>
      <c r="AU131" s="142" t="s">
        <v>81</v>
      </c>
      <c r="AY131" s="16" t="s">
        <v>116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79</v>
      </c>
      <c r="BK131" s="143">
        <f>ROUND(I131*H131,2)</f>
        <v>0</v>
      </c>
      <c r="BL131" s="16" t="s">
        <v>123</v>
      </c>
      <c r="BM131" s="142" t="s">
        <v>135</v>
      </c>
    </row>
    <row r="132" spans="2:65" s="12" customFormat="1">
      <c r="B132" s="144"/>
      <c r="D132" s="145" t="s">
        <v>125</v>
      </c>
      <c r="E132" s="146" t="s">
        <v>1</v>
      </c>
      <c r="F132" s="147" t="s">
        <v>136</v>
      </c>
      <c r="H132" s="148">
        <v>1994.3</v>
      </c>
      <c r="L132" s="144"/>
      <c r="M132" s="149"/>
      <c r="N132" s="150"/>
      <c r="O132" s="150"/>
      <c r="P132" s="150"/>
      <c r="Q132" s="150"/>
      <c r="R132" s="150"/>
      <c r="S132" s="150"/>
      <c r="T132" s="151"/>
      <c r="AT132" s="146" t="s">
        <v>125</v>
      </c>
      <c r="AU132" s="146" t="s">
        <v>81</v>
      </c>
      <c r="AV132" s="12" t="s">
        <v>81</v>
      </c>
      <c r="AW132" s="12" t="s">
        <v>28</v>
      </c>
      <c r="AX132" s="12" t="s">
        <v>71</v>
      </c>
      <c r="AY132" s="146" t="s">
        <v>116</v>
      </c>
    </row>
    <row r="133" spans="2:65" s="12" customFormat="1">
      <c r="B133" s="144"/>
      <c r="D133" s="145" t="s">
        <v>125</v>
      </c>
      <c r="E133" s="146" t="s">
        <v>1</v>
      </c>
      <c r="F133" s="147" t="s">
        <v>137</v>
      </c>
      <c r="H133" s="148">
        <v>22.33</v>
      </c>
      <c r="L133" s="144"/>
      <c r="M133" s="149"/>
      <c r="N133" s="150"/>
      <c r="O133" s="150"/>
      <c r="P133" s="150"/>
      <c r="Q133" s="150"/>
      <c r="R133" s="150"/>
      <c r="S133" s="150"/>
      <c r="T133" s="151"/>
      <c r="AT133" s="146" t="s">
        <v>125</v>
      </c>
      <c r="AU133" s="146" t="s">
        <v>81</v>
      </c>
      <c r="AV133" s="12" t="s">
        <v>81</v>
      </c>
      <c r="AW133" s="12" t="s">
        <v>28</v>
      </c>
      <c r="AX133" s="12" t="s">
        <v>71</v>
      </c>
      <c r="AY133" s="146" t="s">
        <v>116</v>
      </c>
    </row>
    <row r="134" spans="2:65" s="13" customFormat="1">
      <c r="B134" s="152"/>
      <c r="D134" s="145" t="s">
        <v>125</v>
      </c>
      <c r="E134" s="153" t="s">
        <v>1</v>
      </c>
      <c r="F134" s="154" t="s">
        <v>138</v>
      </c>
      <c r="H134" s="155">
        <v>2016.6299999999999</v>
      </c>
      <c r="L134" s="152"/>
      <c r="M134" s="156"/>
      <c r="N134" s="157"/>
      <c r="O134" s="157"/>
      <c r="P134" s="157"/>
      <c r="Q134" s="157"/>
      <c r="R134" s="157"/>
      <c r="S134" s="157"/>
      <c r="T134" s="158"/>
      <c r="AT134" s="153" t="s">
        <v>125</v>
      </c>
      <c r="AU134" s="153" t="s">
        <v>81</v>
      </c>
      <c r="AV134" s="13" t="s">
        <v>123</v>
      </c>
      <c r="AW134" s="13" t="s">
        <v>28</v>
      </c>
      <c r="AX134" s="13" t="s">
        <v>79</v>
      </c>
      <c r="AY134" s="153" t="s">
        <v>116</v>
      </c>
    </row>
    <row r="135" spans="2:65" s="1" customFormat="1" ht="24" customHeight="1">
      <c r="B135" s="131"/>
      <c r="C135" s="132" t="s">
        <v>123</v>
      </c>
      <c r="D135" s="132" t="s">
        <v>118</v>
      </c>
      <c r="E135" s="133" t="s">
        <v>139</v>
      </c>
      <c r="F135" s="134" t="s">
        <v>140</v>
      </c>
      <c r="G135" s="135" t="s">
        <v>121</v>
      </c>
      <c r="H135" s="136">
        <v>203.91</v>
      </c>
      <c r="I135" s="137"/>
      <c r="J135" s="137">
        <f>ROUND(I135*H135,2)</f>
        <v>0</v>
      </c>
      <c r="K135" s="134" t="s">
        <v>122</v>
      </c>
      <c r="L135" s="28"/>
      <c r="M135" s="138" t="s">
        <v>1</v>
      </c>
      <c r="N135" s="139" t="s">
        <v>36</v>
      </c>
      <c r="O135" s="140">
        <v>0.11899999999999999</v>
      </c>
      <c r="P135" s="140">
        <f>O135*H135</f>
        <v>24.26529</v>
      </c>
      <c r="Q135" s="140">
        <v>0</v>
      </c>
      <c r="R135" s="140">
        <f>Q135*H135</f>
        <v>0</v>
      </c>
      <c r="S135" s="140">
        <v>0.44</v>
      </c>
      <c r="T135" s="141">
        <f>S135*H135</f>
        <v>89.720399999999998</v>
      </c>
      <c r="AR135" s="142" t="s">
        <v>123</v>
      </c>
      <c r="AT135" s="142" t="s">
        <v>118</v>
      </c>
      <c r="AU135" s="142" t="s">
        <v>81</v>
      </c>
      <c r="AY135" s="16" t="s">
        <v>116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79</v>
      </c>
      <c r="BK135" s="143">
        <f>ROUND(I135*H135,2)</f>
        <v>0</v>
      </c>
      <c r="BL135" s="16" t="s">
        <v>123</v>
      </c>
      <c r="BM135" s="142" t="s">
        <v>141</v>
      </c>
    </row>
    <row r="136" spans="2:65" s="12" customFormat="1">
      <c r="B136" s="144"/>
      <c r="D136" s="145" t="s">
        <v>125</v>
      </c>
      <c r="E136" s="146" t="s">
        <v>1</v>
      </c>
      <c r="F136" s="147" t="s">
        <v>142</v>
      </c>
      <c r="H136" s="148">
        <v>203.91</v>
      </c>
      <c r="L136" s="144"/>
      <c r="M136" s="149"/>
      <c r="N136" s="150"/>
      <c r="O136" s="150"/>
      <c r="P136" s="150"/>
      <c r="Q136" s="150"/>
      <c r="R136" s="150"/>
      <c r="S136" s="150"/>
      <c r="T136" s="151"/>
      <c r="AT136" s="146" t="s">
        <v>125</v>
      </c>
      <c r="AU136" s="146" t="s">
        <v>81</v>
      </c>
      <c r="AV136" s="12" t="s">
        <v>81</v>
      </c>
      <c r="AW136" s="12" t="s">
        <v>28</v>
      </c>
      <c r="AX136" s="12" t="s">
        <v>79</v>
      </c>
      <c r="AY136" s="146" t="s">
        <v>116</v>
      </c>
    </row>
    <row r="137" spans="2:65" s="1" customFormat="1" ht="24" customHeight="1">
      <c r="B137" s="131"/>
      <c r="C137" s="132" t="s">
        <v>143</v>
      </c>
      <c r="D137" s="132" t="s">
        <v>118</v>
      </c>
      <c r="E137" s="133" t="s">
        <v>144</v>
      </c>
      <c r="F137" s="134" t="s">
        <v>145</v>
      </c>
      <c r="G137" s="135" t="s">
        <v>121</v>
      </c>
      <c r="H137" s="136">
        <v>2016.63</v>
      </c>
      <c r="I137" s="137"/>
      <c r="J137" s="137">
        <f>ROUND(I137*H137,2)</f>
        <v>0</v>
      </c>
      <c r="K137" s="134" t="s">
        <v>122</v>
      </c>
      <c r="L137" s="28"/>
      <c r="M137" s="138" t="s">
        <v>1</v>
      </c>
      <c r="N137" s="139" t="s">
        <v>36</v>
      </c>
      <c r="O137" s="140">
        <v>0.19400000000000001</v>
      </c>
      <c r="P137" s="140">
        <f>O137*H137</f>
        <v>391.22622000000001</v>
      </c>
      <c r="Q137" s="140">
        <v>0</v>
      </c>
      <c r="R137" s="140">
        <f>Q137*H137</f>
        <v>0</v>
      </c>
      <c r="S137" s="140">
        <v>0.32500000000000001</v>
      </c>
      <c r="T137" s="141">
        <f>S137*H137</f>
        <v>655.40475000000004</v>
      </c>
      <c r="AR137" s="142" t="s">
        <v>123</v>
      </c>
      <c r="AT137" s="142" t="s">
        <v>118</v>
      </c>
      <c r="AU137" s="142" t="s">
        <v>81</v>
      </c>
      <c r="AY137" s="16" t="s">
        <v>116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79</v>
      </c>
      <c r="BK137" s="143">
        <f>ROUND(I137*H137,2)</f>
        <v>0</v>
      </c>
      <c r="BL137" s="16" t="s">
        <v>123</v>
      </c>
      <c r="BM137" s="142" t="s">
        <v>146</v>
      </c>
    </row>
    <row r="138" spans="2:65" s="1" customFormat="1" ht="24" customHeight="1">
      <c r="B138" s="131"/>
      <c r="C138" s="132" t="s">
        <v>147</v>
      </c>
      <c r="D138" s="132" t="s">
        <v>118</v>
      </c>
      <c r="E138" s="133" t="s">
        <v>148</v>
      </c>
      <c r="F138" s="134" t="s">
        <v>149</v>
      </c>
      <c r="G138" s="135" t="s">
        <v>121</v>
      </c>
      <c r="H138" s="136">
        <v>1994.3</v>
      </c>
      <c r="I138" s="137"/>
      <c r="J138" s="137">
        <f>ROUND(I138*H138,2)</f>
        <v>0</v>
      </c>
      <c r="K138" s="134" t="s">
        <v>122</v>
      </c>
      <c r="L138" s="28"/>
      <c r="M138" s="138" t="s">
        <v>1</v>
      </c>
      <c r="N138" s="139" t="s">
        <v>36</v>
      </c>
      <c r="O138" s="140">
        <v>5.7000000000000002E-2</v>
      </c>
      <c r="P138" s="140">
        <f>O138*H138</f>
        <v>113.6751</v>
      </c>
      <c r="Q138" s="140">
        <v>0</v>
      </c>
      <c r="R138" s="140">
        <f>Q138*H138</f>
        <v>0</v>
      </c>
      <c r="S138" s="140">
        <v>9.8000000000000004E-2</v>
      </c>
      <c r="T138" s="141">
        <f>S138*H138</f>
        <v>195.44140000000002</v>
      </c>
      <c r="AR138" s="142" t="s">
        <v>123</v>
      </c>
      <c r="AT138" s="142" t="s">
        <v>118</v>
      </c>
      <c r="AU138" s="142" t="s">
        <v>81</v>
      </c>
      <c r="AY138" s="16" t="s">
        <v>116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79</v>
      </c>
      <c r="BK138" s="143">
        <f>ROUND(I138*H138,2)</f>
        <v>0</v>
      </c>
      <c r="BL138" s="16" t="s">
        <v>123</v>
      </c>
      <c r="BM138" s="142" t="s">
        <v>150</v>
      </c>
    </row>
    <row r="139" spans="2:65" s="12" customFormat="1">
      <c r="B139" s="144"/>
      <c r="D139" s="145" t="s">
        <v>125</v>
      </c>
      <c r="E139" s="146" t="s">
        <v>1</v>
      </c>
      <c r="F139" s="147" t="s">
        <v>136</v>
      </c>
      <c r="H139" s="148">
        <v>1994.3</v>
      </c>
      <c r="L139" s="144"/>
      <c r="M139" s="149"/>
      <c r="N139" s="150"/>
      <c r="O139" s="150"/>
      <c r="P139" s="150"/>
      <c r="Q139" s="150"/>
      <c r="R139" s="150"/>
      <c r="S139" s="150"/>
      <c r="T139" s="151"/>
      <c r="AT139" s="146" t="s">
        <v>125</v>
      </c>
      <c r="AU139" s="146" t="s">
        <v>81</v>
      </c>
      <c r="AV139" s="12" t="s">
        <v>81</v>
      </c>
      <c r="AW139" s="12" t="s">
        <v>28</v>
      </c>
      <c r="AX139" s="12" t="s">
        <v>79</v>
      </c>
      <c r="AY139" s="146" t="s">
        <v>116</v>
      </c>
    </row>
    <row r="140" spans="2:65" s="1" customFormat="1" ht="24" customHeight="1">
      <c r="B140" s="131"/>
      <c r="C140" s="132" t="s">
        <v>151</v>
      </c>
      <c r="D140" s="132" t="s">
        <v>118</v>
      </c>
      <c r="E140" s="133" t="s">
        <v>152</v>
      </c>
      <c r="F140" s="134" t="s">
        <v>153</v>
      </c>
      <c r="G140" s="135" t="s">
        <v>121</v>
      </c>
      <c r="H140" s="136">
        <v>3807.3</v>
      </c>
      <c r="I140" s="137"/>
      <c r="J140" s="137">
        <f>ROUND(I140*H140,2)</f>
        <v>0</v>
      </c>
      <c r="K140" s="134" t="s">
        <v>122</v>
      </c>
      <c r="L140" s="28"/>
      <c r="M140" s="138" t="s">
        <v>1</v>
      </c>
      <c r="N140" s="139" t="s">
        <v>36</v>
      </c>
      <c r="O140" s="140">
        <v>1.7999999999999999E-2</v>
      </c>
      <c r="P140" s="140">
        <f>O140*H140</f>
        <v>68.531400000000005</v>
      </c>
      <c r="Q140" s="140">
        <v>5.0000000000000002E-5</v>
      </c>
      <c r="R140" s="140">
        <f>Q140*H140</f>
        <v>0.19036500000000001</v>
      </c>
      <c r="S140" s="140">
        <v>0.128</v>
      </c>
      <c r="T140" s="141">
        <f>S140*H140</f>
        <v>487.33440000000002</v>
      </c>
      <c r="AR140" s="142" t="s">
        <v>123</v>
      </c>
      <c r="AT140" s="142" t="s">
        <v>118</v>
      </c>
      <c r="AU140" s="142" t="s">
        <v>81</v>
      </c>
      <c r="AY140" s="16" t="s">
        <v>116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79</v>
      </c>
      <c r="BK140" s="143">
        <f>ROUND(I140*H140,2)</f>
        <v>0</v>
      </c>
      <c r="BL140" s="16" t="s">
        <v>123</v>
      </c>
      <c r="BM140" s="142" t="s">
        <v>154</v>
      </c>
    </row>
    <row r="141" spans="2:65" s="12" customFormat="1">
      <c r="B141" s="144"/>
      <c r="D141" s="145" t="s">
        <v>125</v>
      </c>
      <c r="E141" s="146" t="s">
        <v>1</v>
      </c>
      <c r="F141" s="147" t="s">
        <v>155</v>
      </c>
      <c r="H141" s="148">
        <v>3807.3</v>
      </c>
      <c r="L141" s="144"/>
      <c r="M141" s="149"/>
      <c r="N141" s="150"/>
      <c r="O141" s="150"/>
      <c r="P141" s="150"/>
      <c r="Q141" s="150"/>
      <c r="R141" s="150"/>
      <c r="S141" s="150"/>
      <c r="T141" s="151"/>
      <c r="AT141" s="146" t="s">
        <v>125</v>
      </c>
      <c r="AU141" s="146" t="s">
        <v>81</v>
      </c>
      <c r="AV141" s="12" t="s">
        <v>81</v>
      </c>
      <c r="AW141" s="12" t="s">
        <v>28</v>
      </c>
      <c r="AX141" s="12" t="s">
        <v>79</v>
      </c>
      <c r="AY141" s="146" t="s">
        <v>116</v>
      </c>
    </row>
    <row r="142" spans="2:65" s="1" customFormat="1" ht="16.5" customHeight="1">
      <c r="B142" s="131"/>
      <c r="C142" s="132" t="s">
        <v>156</v>
      </c>
      <c r="D142" s="132" t="s">
        <v>118</v>
      </c>
      <c r="E142" s="133" t="s">
        <v>157</v>
      </c>
      <c r="F142" s="134" t="s">
        <v>158</v>
      </c>
      <c r="G142" s="135" t="s">
        <v>159</v>
      </c>
      <c r="H142" s="136">
        <v>20</v>
      </c>
      <c r="I142" s="137"/>
      <c r="J142" s="137">
        <f>ROUND(I142*H142,2)</f>
        <v>0</v>
      </c>
      <c r="K142" s="134" t="s">
        <v>122</v>
      </c>
      <c r="L142" s="28"/>
      <c r="M142" s="138" t="s">
        <v>1</v>
      </c>
      <c r="N142" s="139" t="s">
        <v>36</v>
      </c>
      <c r="O142" s="140">
        <v>0.13300000000000001</v>
      </c>
      <c r="P142" s="140">
        <f>O142*H142</f>
        <v>2.66</v>
      </c>
      <c r="Q142" s="140">
        <v>0</v>
      </c>
      <c r="R142" s="140">
        <f>Q142*H142</f>
        <v>0</v>
      </c>
      <c r="S142" s="140">
        <v>0.20499999999999999</v>
      </c>
      <c r="T142" s="141">
        <f>S142*H142</f>
        <v>4.0999999999999996</v>
      </c>
      <c r="AR142" s="142" t="s">
        <v>123</v>
      </c>
      <c r="AT142" s="142" t="s">
        <v>118</v>
      </c>
      <c r="AU142" s="142" t="s">
        <v>81</v>
      </c>
      <c r="AY142" s="16" t="s">
        <v>116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79</v>
      </c>
      <c r="BK142" s="143">
        <f>ROUND(I142*H142,2)</f>
        <v>0</v>
      </c>
      <c r="BL142" s="16" t="s">
        <v>123</v>
      </c>
      <c r="BM142" s="142" t="s">
        <v>160</v>
      </c>
    </row>
    <row r="143" spans="2:65" s="1" customFormat="1" ht="24" customHeight="1">
      <c r="B143" s="131"/>
      <c r="C143" s="132" t="s">
        <v>161</v>
      </c>
      <c r="D143" s="132" t="s">
        <v>118</v>
      </c>
      <c r="E143" s="133" t="s">
        <v>162</v>
      </c>
      <c r="F143" s="134" t="s">
        <v>163</v>
      </c>
      <c r="G143" s="135" t="s">
        <v>164</v>
      </c>
      <c r="H143" s="136">
        <v>1800</v>
      </c>
      <c r="I143" s="137"/>
      <c r="J143" s="137">
        <f>ROUND(I143*H143,2)</f>
        <v>0</v>
      </c>
      <c r="K143" s="134" t="s">
        <v>122</v>
      </c>
      <c r="L143" s="28"/>
      <c r="M143" s="138" t="s">
        <v>1</v>
      </c>
      <c r="N143" s="139" t="s">
        <v>36</v>
      </c>
      <c r="O143" s="140">
        <v>0.2</v>
      </c>
      <c r="P143" s="140">
        <f>O143*H143</f>
        <v>360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123</v>
      </c>
      <c r="AT143" s="142" t="s">
        <v>118</v>
      </c>
      <c r="AU143" s="142" t="s">
        <v>81</v>
      </c>
      <c r="AY143" s="16" t="s">
        <v>116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79</v>
      </c>
      <c r="BK143" s="143">
        <f>ROUND(I143*H143,2)</f>
        <v>0</v>
      </c>
      <c r="BL143" s="16" t="s">
        <v>123</v>
      </c>
      <c r="BM143" s="142" t="s">
        <v>165</v>
      </c>
    </row>
    <row r="144" spans="2:65" s="1" customFormat="1" ht="24" customHeight="1">
      <c r="B144" s="131"/>
      <c r="C144" s="132" t="s">
        <v>166</v>
      </c>
      <c r="D144" s="132" t="s">
        <v>118</v>
      </c>
      <c r="E144" s="133" t="s">
        <v>167</v>
      </c>
      <c r="F144" s="134" t="s">
        <v>168</v>
      </c>
      <c r="G144" s="135" t="s">
        <v>169</v>
      </c>
      <c r="H144" s="136">
        <v>150</v>
      </c>
      <c r="I144" s="137"/>
      <c r="J144" s="137">
        <f>ROUND(I144*H144,2)</f>
        <v>0</v>
      </c>
      <c r="K144" s="134" t="s">
        <v>122</v>
      </c>
      <c r="L144" s="28"/>
      <c r="M144" s="138" t="s">
        <v>1</v>
      </c>
      <c r="N144" s="139" t="s">
        <v>36</v>
      </c>
      <c r="O144" s="140">
        <v>0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123</v>
      </c>
      <c r="AT144" s="142" t="s">
        <v>118</v>
      </c>
      <c r="AU144" s="142" t="s">
        <v>81</v>
      </c>
      <c r="AY144" s="16" t="s">
        <v>116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79</v>
      </c>
      <c r="BK144" s="143">
        <f>ROUND(I144*H144,2)</f>
        <v>0</v>
      </c>
      <c r="BL144" s="16" t="s">
        <v>123</v>
      </c>
      <c r="BM144" s="142" t="s">
        <v>170</v>
      </c>
    </row>
    <row r="145" spans="2:65" s="1" customFormat="1" ht="16.5" customHeight="1">
      <c r="B145" s="131"/>
      <c r="C145" s="132" t="s">
        <v>171</v>
      </c>
      <c r="D145" s="132" t="s">
        <v>118</v>
      </c>
      <c r="E145" s="133" t="s">
        <v>172</v>
      </c>
      <c r="F145" s="134" t="s">
        <v>173</v>
      </c>
      <c r="G145" s="135" t="s">
        <v>174</v>
      </c>
      <c r="H145" s="136">
        <v>2020.3409999999999</v>
      </c>
      <c r="I145" s="137"/>
      <c r="J145" s="137">
        <f>ROUND(I145*H145,2)</f>
        <v>0</v>
      </c>
      <c r="K145" s="134" t="s">
        <v>122</v>
      </c>
      <c r="L145" s="28"/>
      <c r="M145" s="138" t="s">
        <v>1</v>
      </c>
      <c r="N145" s="139" t="s">
        <v>36</v>
      </c>
      <c r="O145" s="140">
        <v>9.7000000000000003E-2</v>
      </c>
      <c r="P145" s="140">
        <f>O145*H145</f>
        <v>195.97307699999999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123</v>
      </c>
      <c r="AT145" s="142" t="s">
        <v>118</v>
      </c>
      <c r="AU145" s="142" t="s">
        <v>81</v>
      </c>
      <c r="AY145" s="16" t="s">
        <v>116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79</v>
      </c>
      <c r="BK145" s="143">
        <f>ROUND(I145*H145,2)</f>
        <v>0</v>
      </c>
      <c r="BL145" s="16" t="s">
        <v>123</v>
      </c>
      <c r="BM145" s="142" t="s">
        <v>175</v>
      </c>
    </row>
    <row r="146" spans="2:65" s="12" customFormat="1">
      <c r="B146" s="144"/>
      <c r="D146" s="145" t="s">
        <v>125</v>
      </c>
      <c r="E146" s="146" t="s">
        <v>1</v>
      </c>
      <c r="F146" s="147" t="s">
        <v>176</v>
      </c>
      <c r="H146" s="148">
        <v>658.79100000000005</v>
      </c>
      <c r="L146" s="144"/>
      <c r="M146" s="149"/>
      <c r="N146" s="150"/>
      <c r="O146" s="150"/>
      <c r="P146" s="150"/>
      <c r="Q146" s="150"/>
      <c r="R146" s="150"/>
      <c r="S146" s="150"/>
      <c r="T146" s="151"/>
      <c r="AT146" s="146" t="s">
        <v>125</v>
      </c>
      <c r="AU146" s="146" t="s">
        <v>81</v>
      </c>
      <c r="AV146" s="12" t="s">
        <v>81</v>
      </c>
      <c r="AW146" s="12" t="s">
        <v>28</v>
      </c>
      <c r="AX146" s="12" t="s">
        <v>71</v>
      </c>
      <c r="AY146" s="146" t="s">
        <v>116</v>
      </c>
    </row>
    <row r="147" spans="2:65" s="12" customFormat="1">
      <c r="B147" s="144"/>
      <c r="D147" s="145" t="s">
        <v>125</v>
      </c>
      <c r="E147" s="146" t="s">
        <v>1</v>
      </c>
      <c r="F147" s="147" t="s">
        <v>177</v>
      </c>
      <c r="H147" s="148">
        <v>1361.55</v>
      </c>
      <c r="L147" s="144"/>
      <c r="M147" s="149"/>
      <c r="N147" s="150"/>
      <c r="O147" s="150"/>
      <c r="P147" s="150"/>
      <c r="Q147" s="150"/>
      <c r="R147" s="150"/>
      <c r="S147" s="150"/>
      <c r="T147" s="151"/>
      <c r="AT147" s="146" t="s">
        <v>125</v>
      </c>
      <c r="AU147" s="146" t="s">
        <v>81</v>
      </c>
      <c r="AV147" s="12" t="s">
        <v>81</v>
      </c>
      <c r="AW147" s="12" t="s">
        <v>28</v>
      </c>
      <c r="AX147" s="12" t="s">
        <v>71</v>
      </c>
      <c r="AY147" s="146" t="s">
        <v>116</v>
      </c>
    </row>
    <row r="148" spans="2:65" s="13" customFormat="1">
      <c r="B148" s="152"/>
      <c r="D148" s="145" t="s">
        <v>125</v>
      </c>
      <c r="E148" s="153" t="s">
        <v>1</v>
      </c>
      <c r="F148" s="154" t="s">
        <v>138</v>
      </c>
      <c r="H148" s="155">
        <v>2020.3409999999999</v>
      </c>
      <c r="L148" s="152"/>
      <c r="M148" s="156"/>
      <c r="N148" s="157"/>
      <c r="O148" s="157"/>
      <c r="P148" s="157"/>
      <c r="Q148" s="157"/>
      <c r="R148" s="157"/>
      <c r="S148" s="157"/>
      <c r="T148" s="158"/>
      <c r="AT148" s="153" t="s">
        <v>125</v>
      </c>
      <c r="AU148" s="153" t="s">
        <v>81</v>
      </c>
      <c r="AV148" s="13" t="s">
        <v>123</v>
      </c>
      <c r="AW148" s="13" t="s">
        <v>28</v>
      </c>
      <c r="AX148" s="13" t="s">
        <v>79</v>
      </c>
      <c r="AY148" s="153" t="s">
        <v>116</v>
      </c>
    </row>
    <row r="149" spans="2:65" s="1" customFormat="1" ht="24" customHeight="1">
      <c r="B149" s="131"/>
      <c r="C149" s="132" t="s">
        <v>178</v>
      </c>
      <c r="D149" s="132" t="s">
        <v>118</v>
      </c>
      <c r="E149" s="133" t="s">
        <v>179</v>
      </c>
      <c r="F149" s="134" t="s">
        <v>180</v>
      </c>
      <c r="G149" s="135" t="s">
        <v>174</v>
      </c>
      <c r="H149" s="136">
        <v>325.38</v>
      </c>
      <c r="I149" s="137"/>
      <c r="J149" s="137">
        <f>ROUND(I149*H149,2)</f>
        <v>0</v>
      </c>
      <c r="K149" s="134" t="s">
        <v>122</v>
      </c>
      <c r="L149" s="28"/>
      <c r="M149" s="138" t="s">
        <v>1</v>
      </c>
      <c r="N149" s="139" t="s">
        <v>36</v>
      </c>
      <c r="O149" s="140">
        <v>1.7629999999999999</v>
      </c>
      <c r="P149" s="140">
        <f>O149*H149</f>
        <v>573.64493999999991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123</v>
      </c>
      <c r="AT149" s="142" t="s">
        <v>118</v>
      </c>
      <c r="AU149" s="142" t="s">
        <v>81</v>
      </c>
      <c r="AY149" s="16" t="s">
        <v>116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79</v>
      </c>
      <c r="BK149" s="143">
        <f>ROUND(I149*H149,2)</f>
        <v>0</v>
      </c>
      <c r="BL149" s="16" t="s">
        <v>123</v>
      </c>
      <c r="BM149" s="142" t="s">
        <v>181</v>
      </c>
    </row>
    <row r="150" spans="2:65" s="12" customFormat="1">
      <c r="B150" s="144"/>
      <c r="D150" s="145" t="s">
        <v>125</v>
      </c>
      <c r="E150" s="146" t="s">
        <v>1</v>
      </c>
      <c r="F150" s="147" t="s">
        <v>182</v>
      </c>
      <c r="H150" s="148">
        <v>325.38</v>
      </c>
      <c r="L150" s="144"/>
      <c r="M150" s="149"/>
      <c r="N150" s="150"/>
      <c r="O150" s="150"/>
      <c r="P150" s="150"/>
      <c r="Q150" s="150"/>
      <c r="R150" s="150"/>
      <c r="S150" s="150"/>
      <c r="T150" s="151"/>
      <c r="AT150" s="146" t="s">
        <v>125</v>
      </c>
      <c r="AU150" s="146" t="s">
        <v>81</v>
      </c>
      <c r="AV150" s="12" t="s">
        <v>81</v>
      </c>
      <c r="AW150" s="12" t="s">
        <v>28</v>
      </c>
      <c r="AX150" s="12" t="s">
        <v>79</v>
      </c>
      <c r="AY150" s="146" t="s">
        <v>116</v>
      </c>
    </row>
    <row r="151" spans="2:65" s="1" customFormat="1" ht="24" customHeight="1">
      <c r="B151" s="131"/>
      <c r="C151" s="132" t="s">
        <v>183</v>
      </c>
      <c r="D151" s="132" t="s">
        <v>118</v>
      </c>
      <c r="E151" s="133" t="s">
        <v>184</v>
      </c>
      <c r="F151" s="134" t="s">
        <v>185</v>
      </c>
      <c r="G151" s="135" t="s">
        <v>174</v>
      </c>
      <c r="H151" s="136">
        <v>32.813000000000002</v>
      </c>
      <c r="I151" s="137"/>
      <c r="J151" s="137">
        <f>ROUND(I151*H151,2)</f>
        <v>0</v>
      </c>
      <c r="K151" s="134" t="s">
        <v>122</v>
      </c>
      <c r="L151" s="28"/>
      <c r="M151" s="138" t="s">
        <v>1</v>
      </c>
      <c r="N151" s="139" t="s">
        <v>36</v>
      </c>
      <c r="O151" s="140">
        <v>0.754</v>
      </c>
      <c r="P151" s="140">
        <f>O151*H151</f>
        <v>24.741002000000002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123</v>
      </c>
      <c r="AT151" s="142" t="s">
        <v>118</v>
      </c>
      <c r="AU151" s="142" t="s">
        <v>81</v>
      </c>
      <c r="AY151" s="16" t="s">
        <v>116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79</v>
      </c>
      <c r="BK151" s="143">
        <f>ROUND(I151*H151,2)</f>
        <v>0</v>
      </c>
      <c r="BL151" s="16" t="s">
        <v>123</v>
      </c>
      <c r="BM151" s="142" t="s">
        <v>186</v>
      </c>
    </row>
    <row r="152" spans="2:65" s="14" customFormat="1">
      <c r="B152" s="159"/>
      <c r="D152" s="145" t="s">
        <v>125</v>
      </c>
      <c r="E152" s="160" t="s">
        <v>1</v>
      </c>
      <c r="F152" s="161" t="s">
        <v>187</v>
      </c>
      <c r="H152" s="160" t="s">
        <v>1</v>
      </c>
      <c r="L152" s="159"/>
      <c r="M152" s="162"/>
      <c r="N152" s="163"/>
      <c r="O152" s="163"/>
      <c r="P152" s="163"/>
      <c r="Q152" s="163"/>
      <c r="R152" s="163"/>
      <c r="S152" s="163"/>
      <c r="T152" s="164"/>
      <c r="AT152" s="160" t="s">
        <v>125</v>
      </c>
      <c r="AU152" s="160" t="s">
        <v>81</v>
      </c>
      <c r="AV152" s="14" t="s">
        <v>79</v>
      </c>
      <c r="AW152" s="14" t="s">
        <v>28</v>
      </c>
      <c r="AX152" s="14" t="s">
        <v>71</v>
      </c>
      <c r="AY152" s="160" t="s">
        <v>116</v>
      </c>
    </row>
    <row r="153" spans="2:65" s="12" customFormat="1">
      <c r="B153" s="144"/>
      <c r="D153" s="145" t="s">
        <v>125</v>
      </c>
      <c r="E153" s="146" t="s">
        <v>1</v>
      </c>
      <c r="F153" s="147" t="s">
        <v>188</v>
      </c>
      <c r="H153" s="148">
        <v>21.875</v>
      </c>
      <c r="L153" s="144"/>
      <c r="M153" s="149"/>
      <c r="N153" s="150"/>
      <c r="O153" s="150"/>
      <c r="P153" s="150"/>
      <c r="Q153" s="150"/>
      <c r="R153" s="150"/>
      <c r="S153" s="150"/>
      <c r="T153" s="151"/>
      <c r="AT153" s="146" t="s">
        <v>125</v>
      </c>
      <c r="AU153" s="146" t="s">
        <v>81</v>
      </c>
      <c r="AV153" s="12" t="s">
        <v>81</v>
      </c>
      <c r="AW153" s="12" t="s">
        <v>28</v>
      </c>
      <c r="AX153" s="12" t="s">
        <v>71</v>
      </c>
      <c r="AY153" s="146" t="s">
        <v>116</v>
      </c>
    </row>
    <row r="154" spans="2:65" s="12" customFormat="1">
      <c r="B154" s="144"/>
      <c r="D154" s="145" t="s">
        <v>125</v>
      </c>
      <c r="E154" s="146" t="s">
        <v>1</v>
      </c>
      <c r="F154" s="147" t="s">
        <v>189</v>
      </c>
      <c r="H154" s="148">
        <v>10.938000000000001</v>
      </c>
      <c r="L154" s="144"/>
      <c r="M154" s="149"/>
      <c r="N154" s="150"/>
      <c r="O154" s="150"/>
      <c r="P154" s="150"/>
      <c r="Q154" s="150"/>
      <c r="R154" s="150"/>
      <c r="S154" s="150"/>
      <c r="T154" s="151"/>
      <c r="AT154" s="146" t="s">
        <v>125</v>
      </c>
      <c r="AU154" s="146" t="s">
        <v>81</v>
      </c>
      <c r="AV154" s="12" t="s">
        <v>81</v>
      </c>
      <c r="AW154" s="12" t="s">
        <v>28</v>
      </c>
      <c r="AX154" s="12" t="s">
        <v>71</v>
      </c>
      <c r="AY154" s="146" t="s">
        <v>116</v>
      </c>
    </row>
    <row r="155" spans="2:65" s="13" customFormat="1">
      <c r="B155" s="152"/>
      <c r="D155" s="145" t="s">
        <v>125</v>
      </c>
      <c r="E155" s="153" t="s">
        <v>1</v>
      </c>
      <c r="F155" s="154" t="s">
        <v>138</v>
      </c>
      <c r="H155" s="155">
        <v>32.813000000000002</v>
      </c>
      <c r="L155" s="152"/>
      <c r="M155" s="156"/>
      <c r="N155" s="157"/>
      <c r="O155" s="157"/>
      <c r="P155" s="157"/>
      <c r="Q155" s="157"/>
      <c r="R155" s="157"/>
      <c r="S155" s="157"/>
      <c r="T155" s="158"/>
      <c r="AT155" s="153" t="s">
        <v>125</v>
      </c>
      <c r="AU155" s="153" t="s">
        <v>81</v>
      </c>
      <c r="AV155" s="13" t="s">
        <v>123</v>
      </c>
      <c r="AW155" s="13" t="s">
        <v>28</v>
      </c>
      <c r="AX155" s="13" t="s">
        <v>79</v>
      </c>
      <c r="AY155" s="153" t="s">
        <v>116</v>
      </c>
    </row>
    <row r="156" spans="2:65" s="1" customFormat="1" ht="24" customHeight="1">
      <c r="B156" s="131"/>
      <c r="C156" s="132" t="s">
        <v>190</v>
      </c>
      <c r="D156" s="132" t="s">
        <v>118</v>
      </c>
      <c r="E156" s="133" t="s">
        <v>191</v>
      </c>
      <c r="F156" s="134" t="s">
        <v>192</v>
      </c>
      <c r="G156" s="135" t="s">
        <v>174</v>
      </c>
      <c r="H156" s="136">
        <v>32.813000000000002</v>
      </c>
      <c r="I156" s="137"/>
      <c r="J156" s="137">
        <f>ROUND(I156*H156,2)</f>
        <v>0</v>
      </c>
      <c r="K156" s="134" t="s">
        <v>122</v>
      </c>
      <c r="L156" s="28"/>
      <c r="M156" s="138" t="s">
        <v>1</v>
      </c>
      <c r="N156" s="139" t="s">
        <v>36</v>
      </c>
      <c r="O156" s="140">
        <v>0.107</v>
      </c>
      <c r="P156" s="140">
        <f>O156*H156</f>
        <v>3.5109910000000002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123</v>
      </c>
      <c r="AT156" s="142" t="s">
        <v>118</v>
      </c>
      <c r="AU156" s="142" t="s">
        <v>81</v>
      </c>
      <c r="AY156" s="16" t="s">
        <v>116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79</v>
      </c>
      <c r="BK156" s="143">
        <f>ROUND(I156*H156,2)</f>
        <v>0</v>
      </c>
      <c r="BL156" s="16" t="s">
        <v>123</v>
      </c>
      <c r="BM156" s="142" t="s">
        <v>193</v>
      </c>
    </row>
    <row r="157" spans="2:65" s="1" customFormat="1" ht="24" customHeight="1">
      <c r="B157" s="131"/>
      <c r="C157" s="132" t="s">
        <v>8</v>
      </c>
      <c r="D157" s="132" t="s">
        <v>118</v>
      </c>
      <c r="E157" s="133" t="s">
        <v>194</v>
      </c>
      <c r="F157" s="134" t="s">
        <v>195</v>
      </c>
      <c r="G157" s="135" t="s">
        <v>174</v>
      </c>
      <c r="H157" s="136">
        <v>37.5</v>
      </c>
      <c r="I157" s="137"/>
      <c r="J157" s="137">
        <f>ROUND(I157*H157,2)</f>
        <v>0</v>
      </c>
      <c r="K157" s="134" t="s">
        <v>122</v>
      </c>
      <c r="L157" s="28"/>
      <c r="M157" s="138" t="s">
        <v>1</v>
      </c>
      <c r="N157" s="139" t="s">
        <v>36</v>
      </c>
      <c r="O157" s="140">
        <v>1.012</v>
      </c>
      <c r="P157" s="140">
        <f>O157*H157</f>
        <v>37.950000000000003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123</v>
      </c>
      <c r="AT157" s="142" t="s">
        <v>118</v>
      </c>
      <c r="AU157" s="142" t="s">
        <v>81</v>
      </c>
      <c r="AY157" s="16" t="s">
        <v>116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79</v>
      </c>
      <c r="BK157" s="143">
        <f>ROUND(I157*H157,2)</f>
        <v>0</v>
      </c>
      <c r="BL157" s="16" t="s">
        <v>123</v>
      </c>
      <c r="BM157" s="142" t="s">
        <v>196</v>
      </c>
    </row>
    <row r="158" spans="2:65" s="14" customFormat="1">
      <c r="B158" s="159"/>
      <c r="D158" s="145" t="s">
        <v>125</v>
      </c>
      <c r="E158" s="160" t="s">
        <v>1</v>
      </c>
      <c r="F158" s="161" t="s">
        <v>187</v>
      </c>
      <c r="H158" s="160" t="s">
        <v>1</v>
      </c>
      <c r="L158" s="159"/>
      <c r="M158" s="162"/>
      <c r="N158" s="163"/>
      <c r="O158" s="163"/>
      <c r="P158" s="163"/>
      <c r="Q158" s="163"/>
      <c r="R158" s="163"/>
      <c r="S158" s="163"/>
      <c r="T158" s="164"/>
      <c r="AT158" s="160" t="s">
        <v>125</v>
      </c>
      <c r="AU158" s="160" t="s">
        <v>81</v>
      </c>
      <c r="AV158" s="14" t="s">
        <v>79</v>
      </c>
      <c r="AW158" s="14" t="s">
        <v>28</v>
      </c>
      <c r="AX158" s="14" t="s">
        <v>71</v>
      </c>
      <c r="AY158" s="160" t="s">
        <v>116</v>
      </c>
    </row>
    <row r="159" spans="2:65" s="12" customFormat="1">
      <c r="B159" s="144"/>
      <c r="D159" s="145" t="s">
        <v>125</v>
      </c>
      <c r="E159" s="146" t="s">
        <v>1</v>
      </c>
      <c r="F159" s="147" t="s">
        <v>197</v>
      </c>
      <c r="H159" s="148">
        <v>25</v>
      </c>
      <c r="L159" s="144"/>
      <c r="M159" s="149"/>
      <c r="N159" s="150"/>
      <c r="O159" s="150"/>
      <c r="P159" s="150"/>
      <c r="Q159" s="150"/>
      <c r="R159" s="150"/>
      <c r="S159" s="150"/>
      <c r="T159" s="151"/>
      <c r="AT159" s="146" t="s">
        <v>125</v>
      </c>
      <c r="AU159" s="146" t="s">
        <v>81</v>
      </c>
      <c r="AV159" s="12" t="s">
        <v>81</v>
      </c>
      <c r="AW159" s="12" t="s">
        <v>28</v>
      </c>
      <c r="AX159" s="12" t="s">
        <v>71</v>
      </c>
      <c r="AY159" s="146" t="s">
        <v>116</v>
      </c>
    </row>
    <row r="160" spans="2:65" s="12" customFormat="1">
      <c r="B160" s="144"/>
      <c r="D160" s="145" t="s">
        <v>125</v>
      </c>
      <c r="E160" s="146" t="s">
        <v>1</v>
      </c>
      <c r="F160" s="147" t="s">
        <v>198</v>
      </c>
      <c r="H160" s="148">
        <v>12.5</v>
      </c>
      <c r="L160" s="144"/>
      <c r="M160" s="149"/>
      <c r="N160" s="150"/>
      <c r="O160" s="150"/>
      <c r="P160" s="150"/>
      <c r="Q160" s="150"/>
      <c r="R160" s="150"/>
      <c r="S160" s="150"/>
      <c r="T160" s="151"/>
      <c r="AT160" s="146" t="s">
        <v>125</v>
      </c>
      <c r="AU160" s="146" t="s">
        <v>81</v>
      </c>
      <c r="AV160" s="12" t="s">
        <v>81</v>
      </c>
      <c r="AW160" s="12" t="s">
        <v>28</v>
      </c>
      <c r="AX160" s="12" t="s">
        <v>71</v>
      </c>
      <c r="AY160" s="146" t="s">
        <v>116</v>
      </c>
    </row>
    <row r="161" spans="2:65" s="13" customFormat="1">
      <c r="B161" s="152"/>
      <c r="D161" s="145" t="s">
        <v>125</v>
      </c>
      <c r="E161" s="153" t="s">
        <v>1</v>
      </c>
      <c r="F161" s="154" t="s">
        <v>138</v>
      </c>
      <c r="H161" s="155">
        <v>37.5</v>
      </c>
      <c r="L161" s="152"/>
      <c r="M161" s="156"/>
      <c r="N161" s="157"/>
      <c r="O161" s="157"/>
      <c r="P161" s="157"/>
      <c r="Q161" s="157"/>
      <c r="R161" s="157"/>
      <c r="S161" s="157"/>
      <c r="T161" s="158"/>
      <c r="AT161" s="153" t="s">
        <v>125</v>
      </c>
      <c r="AU161" s="153" t="s">
        <v>81</v>
      </c>
      <c r="AV161" s="13" t="s">
        <v>123</v>
      </c>
      <c r="AW161" s="13" t="s">
        <v>28</v>
      </c>
      <c r="AX161" s="13" t="s">
        <v>79</v>
      </c>
      <c r="AY161" s="153" t="s">
        <v>116</v>
      </c>
    </row>
    <row r="162" spans="2:65" s="1" customFormat="1" ht="24" customHeight="1">
      <c r="B162" s="131"/>
      <c r="C162" s="132" t="s">
        <v>199</v>
      </c>
      <c r="D162" s="132" t="s">
        <v>118</v>
      </c>
      <c r="E162" s="133" t="s">
        <v>200</v>
      </c>
      <c r="F162" s="134" t="s">
        <v>201</v>
      </c>
      <c r="G162" s="135" t="s">
        <v>174</v>
      </c>
      <c r="H162" s="136">
        <v>37.5</v>
      </c>
      <c r="I162" s="137"/>
      <c r="J162" s="137">
        <f>ROUND(I162*H162,2)</f>
        <v>0</v>
      </c>
      <c r="K162" s="134" t="s">
        <v>122</v>
      </c>
      <c r="L162" s="28"/>
      <c r="M162" s="138" t="s">
        <v>1</v>
      </c>
      <c r="N162" s="139" t="s">
        <v>36</v>
      </c>
      <c r="O162" s="140">
        <v>0.154</v>
      </c>
      <c r="P162" s="140">
        <f>O162*H162</f>
        <v>5.7750000000000004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123</v>
      </c>
      <c r="AT162" s="142" t="s">
        <v>118</v>
      </c>
      <c r="AU162" s="142" t="s">
        <v>81</v>
      </c>
      <c r="AY162" s="16" t="s">
        <v>116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79</v>
      </c>
      <c r="BK162" s="143">
        <f>ROUND(I162*H162,2)</f>
        <v>0</v>
      </c>
      <c r="BL162" s="16" t="s">
        <v>123</v>
      </c>
      <c r="BM162" s="142" t="s">
        <v>202</v>
      </c>
    </row>
    <row r="163" spans="2:65" s="1" customFormat="1" ht="24" customHeight="1">
      <c r="B163" s="131"/>
      <c r="C163" s="132" t="s">
        <v>203</v>
      </c>
      <c r="D163" s="132" t="s">
        <v>118</v>
      </c>
      <c r="E163" s="133" t="s">
        <v>204</v>
      </c>
      <c r="F163" s="134" t="s">
        <v>205</v>
      </c>
      <c r="G163" s="135" t="s">
        <v>174</v>
      </c>
      <c r="H163" s="136">
        <v>2766.4180000000001</v>
      </c>
      <c r="I163" s="137"/>
      <c r="J163" s="137">
        <f>ROUND(I163*H163,2)</f>
        <v>0</v>
      </c>
      <c r="K163" s="134" t="s">
        <v>122</v>
      </c>
      <c r="L163" s="28"/>
      <c r="M163" s="138" t="s">
        <v>1</v>
      </c>
      <c r="N163" s="139" t="s">
        <v>36</v>
      </c>
      <c r="O163" s="140">
        <v>0.58599999999999997</v>
      </c>
      <c r="P163" s="140">
        <f>O163*H163</f>
        <v>1621.120948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123</v>
      </c>
      <c r="AT163" s="142" t="s">
        <v>118</v>
      </c>
      <c r="AU163" s="142" t="s">
        <v>81</v>
      </c>
      <c r="AY163" s="16" t="s">
        <v>116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79</v>
      </c>
      <c r="BK163" s="143">
        <f>ROUND(I163*H163,2)</f>
        <v>0</v>
      </c>
      <c r="BL163" s="16" t="s">
        <v>123</v>
      </c>
      <c r="BM163" s="142" t="s">
        <v>206</v>
      </c>
    </row>
    <row r="164" spans="2:65" s="14" customFormat="1">
      <c r="B164" s="159"/>
      <c r="D164" s="145" t="s">
        <v>125</v>
      </c>
      <c r="E164" s="160" t="s">
        <v>1</v>
      </c>
      <c r="F164" s="161" t="s">
        <v>207</v>
      </c>
      <c r="H164" s="160" t="s">
        <v>1</v>
      </c>
      <c r="L164" s="159"/>
      <c r="M164" s="162"/>
      <c r="N164" s="163"/>
      <c r="O164" s="163"/>
      <c r="P164" s="163"/>
      <c r="Q164" s="163"/>
      <c r="R164" s="163"/>
      <c r="S164" s="163"/>
      <c r="T164" s="164"/>
      <c r="AT164" s="160" t="s">
        <v>125</v>
      </c>
      <c r="AU164" s="160" t="s">
        <v>81</v>
      </c>
      <c r="AV164" s="14" t="s">
        <v>79</v>
      </c>
      <c r="AW164" s="14" t="s">
        <v>28</v>
      </c>
      <c r="AX164" s="14" t="s">
        <v>71</v>
      </c>
      <c r="AY164" s="160" t="s">
        <v>116</v>
      </c>
    </row>
    <row r="165" spans="2:65" s="12" customFormat="1">
      <c r="B165" s="144"/>
      <c r="D165" s="145" t="s">
        <v>125</v>
      </c>
      <c r="E165" s="146" t="s">
        <v>1</v>
      </c>
      <c r="F165" s="147" t="s">
        <v>208</v>
      </c>
      <c r="H165" s="148">
        <v>2766.4180000000001</v>
      </c>
      <c r="L165" s="144"/>
      <c r="M165" s="149"/>
      <c r="N165" s="150"/>
      <c r="O165" s="150"/>
      <c r="P165" s="150"/>
      <c r="Q165" s="150"/>
      <c r="R165" s="150"/>
      <c r="S165" s="150"/>
      <c r="T165" s="151"/>
      <c r="AT165" s="146" t="s">
        <v>125</v>
      </c>
      <c r="AU165" s="146" t="s">
        <v>81</v>
      </c>
      <c r="AV165" s="12" t="s">
        <v>81</v>
      </c>
      <c r="AW165" s="12" t="s">
        <v>28</v>
      </c>
      <c r="AX165" s="12" t="s">
        <v>79</v>
      </c>
      <c r="AY165" s="146" t="s">
        <v>116</v>
      </c>
    </row>
    <row r="166" spans="2:65" s="1" customFormat="1" ht="24" customHeight="1">
      <c r="B166" s="131"/>
      <c r="C166" s="132" t="s">
        <v>209</v>
      </c>
      <c r="D166" s="132" t="s">
        <v>118</v>
      </c>
      <c r="E166" s="133" t="s">
        <v>210</v>
      </c>
      <c r="F166" s="134" t="s">
        <v>211</v>
      </c>
      <c r="G166" s="135" t="s">
        <v>174</v>
      </c>
      <c r="H166" s="136">
        <v>2766.4180000000001</v>
      </c>
      <c r="I166" s="137"/>
      <c r="J166" s="137">
        <f>ROUND(I166*H166,2)</f>
        <v>0</v>
      </c>
      <c r="K166" s="134" t="s">
        <v>122</v>
      </c>
      <c r="L166" s="28"/>
      <c r="M166" s="138" t="s">
        <v>1</v>
      </c>
      <c r="N166" s="139" t="s">
        <v>36</v>
      </c>
      <c r="O166" s="140">
        <v>0.1</v>
      </c>
      <c r="P166" s="140">
        <f>O166*H166</f>
        <v>276.64180000000005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123</v>
      </c>
      <c r="AT166" s="142" t="s">
        <v>118</v>
      </c>
      <c r="AU166" s="142" t="s">
        <v>81</v>
      </c>
      <c r="AY166" s="16" t="s">
        <v>116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79</v>
      </c>
      <c r="BK166" s="143">
        <f>ROUND(I166*H166,2)</f>
        <v>0</v>
      </c>
      <c r="BL166" s="16" t="s">
        <v>123</v>
      </c>
      <c r="BM166" s="142" t="s">
        <v>212</v>
      </c>
    </row>
    <row r="167" spans="2:65" s="1" customFormat="1" ht="24" customHeight="1">
      <c r="B167" s="131"/>
      <c r="C167" s="132" t="s">
        <v>213</v>
      </c>
      <c r="D167" s="132" t="s">
        <v>118</v>
      </c>
      <c r="E167" s="133" t="s">
        <v>214</v>
      </c>
      <c r="F167" s="134" t="s">
        <v>215</v>
      </c>
      <c r="G167" s="135" t="s">
        <v>174</v>
      </c>
      <c r="H167" s="136">
        <v>3161.62</v>
      </c>
      <c r="I167" s="137"/>
      <c r="J167" s="137">
        <f>ROUND(I167*H167,2)</f>
        <v>0</v>
      </c>
      <c r="K167" s="134" t="s">
        <v>122</v>
      </c>
      <c r="L167" s="28"/>
      <c r="M167" s="138" t="s">
        <v>1</v>
      </c>
      <c r="N167" s="139" t="s">
        <v>36</v>
      </c>
      <c r="O167" s="140">
        <v>0.75</v>
      </c>
      <c r="P167" s="140">
        <f>O167*H167</f>
        <v>2371.2150000000001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123</v>
      </c>
      <c r="AT167" s="142" t="s">
        <v>118</v>
      </c>
      <c r="AU167" s="142" t="s">
        <v>81</v>
      </c>
      <c r="AY167" s="16" t="s">
        <v>116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79</v>
      </c>
      <c r="BK167" s="143">
        <f>ROUND(I167*H167,2)</f>
        <v>0</v>
      </c>
      <c r="BL167" s="16" t="s">
        <v>123</v>
      </c>
      <c r="BM167" s="142" t="s">
        <v>216</v>
      </c>
    </row>
    <row r="168" spans="2:65" s="14" customFormat="1">
      <c r="B168" s="159"/>
      <c r="D168" s="145" t="s">
        <v>125</v>
      </c>
      <c r="E168" s="160" t="s">
        <v>1</v>
      </c>
      <c r="F168" s="161" t="s">
        <v>217</v>
      </c>
      <c r="H168" s="160" t="s">
        <v>1</v>
      </c>
      <c r="L168" s="159"/>
      <c r="M168" s="162"/>
      <c r="N168" s="163"/>
      <c r="O168" s="163"/>
      <c r="P168" s="163"/>
      <c r="Q168" s="163"/>
      <c r="R168" s="163"/>
      <c r="S168" s="163"/>
      <c r="T168" s="164"/>
      <c r="AT168" s="160" t="s">
        <v>125</v>
      </c>
      <c r="AU168" s="160" t="s">
        <v>81</v>
      </c>
      <c r="AV168" s="14" t="s">
        <v>79</v>
      </c>
      <c r="AW168" s="14" t="s">
        <v>28</v>
      </c>
      <c r="AX168" s="14" t="s">
        <v>71</v>
      </c>
      <c r="AY168" s="160" t="s">
        <v>116</v>
      </c>
    </row>
    <row r="169" spans="2:65" s="12" customFormat="1">
      <c r="B169" s="144"/>
      <c r="D169" s="145" t="s">
        <v>125</v>
      </c>
      <c r="E169" s="146" t="s">
        <v>1</v>
      </c>
      <c r="F169" s="147" t="s">
        <v>218</v>
      </c>
      <c r="H169" s="148">
        <v>3161.62</v>
      </c>
      <c r="L169" s="144"/>
      <c r="M169" s="149"/>
      <c r="N169" s="150"/>
      <c r="O169" s="150"/>
      <c r="P169" s="150"/>
      <c r="Q169" s="150"/>
      <c r="R169" s="150"/>
      <c r="S169" s="150"/>
      <c r="T169" s="151"/>
      <c r="AT169" s="146" t="s">
        <v>125</v>
      </c>
      <c r="AU169" s="146" t="s">
        <v>81</v>
      </c>
      <c r="AV169" s="12" t="s">
        <v>81</v>
      </c>
      <c r="AW169" s="12" t="s">
        <v>28</v>
      </c>
      <c r="AX169" s="12" t="s">
        <v>79</v>
      </c>
      <c r="AY169" s="146" t="s">
        <v>116</v>
      </c>
    </row>
    <row r="170" spans="2:65" s="1" customFormat="1" ht="24" customHeight="1">
      <c r="B170" s="131"/>
      <c r="C170" s="132" t="s">
        <v>219</v>
      </c>
      <c r="D170" s="132" t="s">
        <v>118</v>
      </c>
      <c r="E170" s="133" t="s">
        <v>220</v>
      </c>
      <c r="F170" s="134" t="s">
        <v>221</v>
      </c>
      <c r="G170" s="135" t="s">
        <v>174</v>
      </c>
      <c r="H170" s="136">
        <v>3161.62</v>
      </c>
      <c r="I170" s="137"/>
      <c r="J170" s="137">
        <f>ROUND(I170*H170,2)</f>
        <v>0</v>
      </c>
      <c r="K170" s="134" t="s">
        <v>122</v>
      </c>
      <c r="L170" s="28"/>
      <c r="M170" s="138" t="s">
        <v>1</v>
      </c>
      <c r="N170" s="139" t="s">
        <v>36</v>
      </c>
      <c r="O170" s="140">
        <v>0.19800000000000001</v>
      </c>
      <c r="P170" s="140">
        <f>O170*H170</f>
        <v>626.00076000000001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123</v>
      </c>
      <c r="AT170" s="142" t="s">
        <v>118</v>
      </c>
      <c r="AU170" s="142" t="s">
        <v>81</v>
      </c>
      <c r="AY170" s="16" t="s">
        <v>116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79</v>
      </c>
      <c r="BK170" s="143">
        <f>ROUND(I170*H170,2)</f>
        <v>0</v>
      </c>
      <c r="BL170" s="16" t="s">
        <v>123</v>
      </c>
      <c r="BM170" s="142" t="s">
        <v>222</v>
      </c>
    </row>
    <row r="171" spans="2:65" s="1" customFormat="1" ht="24" customHeight="1">
      <c r="B171" s="131"/>
      <c r="C171" s="132" t="s">
        <v>7</v>
      </c>
      <c r="D171" s="132" t="s">
        <v>118</v>
      </c>
      <c r="E171" s="133" t="s">
        <v>223</v>
      </c>
      <c r="F171" s="134" t="s">
        <v>224</v>
      </c>
      <c r="G171" s="135" t="s">
        <v>174</v>
      </c>
      <c r="H171" s="136">
        <v>4.6879999999999997</v>
      </c>
      <c r="I171" s="137"/>
      <c r="J171" s="137">
        <f>ROUND(I171*H171,2)</f>
        <v>0</v>
      </c>
      <c r="K171" s="134" t="s">
        <v>122</v>
      </c>
      <c r="L171" s="28"/>
      <c r="M171" s="138" t="s">
        <v>1</v>
      </c>
      <c r="N171" s="139" t="s">
        <v>36</v>
      </c>
      <c r="O171" s="140">
        <v>4.5030000000000001</v>
      </c>
      <c r="P171" s="140">
        <f>O171*H171</f>
        <v>21.110063999999998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123</v>
      </c>
      <c r="AT171" s="142" t="s">
        <v>118</v>
      </c>
      <c r="AU171" s="142" t="s">
        <v>81</v>
      </c>
      <c r="AY171" s="16" t="s">
        <v>116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79</v>
      </c>
      <c r="BK171" s="143">
        <f>ROUND(I171*H171,2)</f>
        <v>0</v>
      </c>
      <c r="BL171" s="16" t="s">
        <v>123</v>
      </c>
      <c r="BM171" s="142" t="s">
        <v>225</v>
      </c>
    </row>
    <row r="172" spans="2:65" s="14" customFormat="1">
      <c r="B172" s="159"/>
      <c r="D172" s="145" t="s">
        <v>125</v>
      </c>
      <c r="E172" s="160" t="s">
        <v>1</v>
      </c>
      <c r="F172" s="161" t="s">
        <v>187</v>
      </c>
      <c r="H172" s="160" t="s">
        <v>1</v>
      </c>
      <c r="L172" s="159"/>
      <c r="M172" s="162"/>
      <c r="N172" s="163"/>
      <c r="O172" s="163"/>
      <c r="P172" s="163"/>
      <c r="Q172" s="163"/>
      <c r="R172" s="163"/>
      <c r="S172" s="163"/>
      <c r="T172" s="164"/>
      <c r="AT172" s="160" t="s">
        <v>125</v>
      </c>
      <c r="AU172" s="160" t="s">
        <v>81</v>
      </c>
      <c r="AV172" s="14" t="s">
        <v>79</v>
      </c>
      <c r="AW172" s="14" t="s">
        <v>28</v>
      </c>
      <c r="AX172" s="14" t="s">
        <v>71</v>
      </c>
      <c r="AY172" s="160" t="s">
        <v>116</v>
      </c>
    </row>
    <row r="173" spans="2:65" s="12" customFormat="1">
      <c r="B173" s="144"/>
      <c r="D173" s="145" t="s">
        <v>125</v>
      </c>
      <c r="E173" s="146" t="s">
        <v>1</v>
      </c>
      <c r="F173" s="147" t="s">
        <v>226</v>
      </c>
      <c r="H173" s="148">
        <v>3.125</v>
      </c>
      <c r="L173" s="144"/>
      <c r="M173" s="149"/>
      <c r="N173" s="150"/>
      <c r="O173" s="150"/>
      <c r="P173" s="150"/>
      <c r="Q173" s="150"/>
      <c r="R173" s="150"/>
      <c r="S173" s="150"/>
      <c r="T173" s="151"/>
      <c r="AT173" s="146" t="s">
        <v>125</v>
      </c>
      <c r="AU173" s="146" t="s">
        <v>81</v>
      </c>
      <c r="AV173" s="12" t="s">
        <v>81</v>
      </c>
      <c r="AW173" s="12" t="s">
        <v>28</v>
      </c>
      <c r="AX173" s="12" t="s">
        <v>71</v>
      </c>
      <c r="AY173" s="146" t="s">
        <v>116</v>
      </c>
    </row>
    <row r="174" spans="2:65" s="12" customFormat="1">
      <c r="B174" s="144"/>
      <c r="D174" s="145" t="s">
        <v>125</v>
      </c>
      <c r="E174" s="146" t="s">
        <v>1</v>
      </c>
      <c r="F174" s="147" t="s">
        <v>227</v>
      </c>
      <c r="H174" s="148">
        <v>1.5629999999999999</v>
      </c>
      <c r="L174" s="144"/>
      <c r="M174" s="149"/>
      <c r="N174" s="150"/>
      <c r="O174" s="150"/>
      <c r="P174" s="150"/>
      <c r="Q174" s="150"/>
      <c r="R174" s="150"/>
      <c r="S174" s="150"/>
      <c r="T174" s="151"/>
      <c r="AT174" s="146" t="s">
        <v>125</v>
      </c>
      <c r="AU174" s="146" t="s">
        <v>81</v>
      </c>
      <c r="AV174" s="12" t="s">
        <v>81</v>
      </c>
      <c r="AW174" s="12" t="s">
        <v>28</v>
      </c>
      <c r="AX174" s="12" t="s">
        <v>71</v>
      </c>
      <c r="AY174" s="146" t="s">
        <v>116</v>
      </c>
    </row>
    <row r="175" spans="2:65" s="13" customFormat="1">
      <c r="B175" s="152"/>
      <c r="D175" s="145" t="s">
        <v>125</v>
      </c>
      <c r="E175" s="153" t="s">
        <v>1</v>
      </c>
      <c r="F175" s="154" t="s">
        <v>138</v>
      </c>
      <c r="H175" s="155">
        <v>4.6879999999999997</v>
      </c>
      <c r="L175" s="152"/>
      <c r="M175" s="156"/>
      <c r="N175" s="157"/>
      <c r="O175" s="157"/>
      <c r="P175" s="157"/>
      <c r="Q175" s="157"/>
      <c r="R175" s="157"/>
      <c r="S175" s="157"/>
      <c r="T175" s="158"/>
      <c r="AT175" s="153" t="s">
        <v>125</v>
      </c>
      <c r="AU175" s="153" t="s">
        <v>81</v>
      </c>
      <c r="AV175" s="13" t="s">
        <v>123</v>
      </c>
      <c r="AW175" s="13" t="s">
        <v>28</v>
      </c>
      <c r="AX175" s="13" t="s">
        <v>79</v>
      </c>
      <c r="AY175" s="153" t="s">
        <v>116</v>
      </c>
    </row>
    <row r="176" spans="2:65" s="1" customFormat="1" ht="24" customHeight="1">
      <c r="B176" s="131"/>
      <c r="C176" s="132" t="s">
        <v>228</v>
      </c>
      <c r="D176" s="132" t="s">
        <v>118</v>
      </c>
      <c r="E176" s="133" t="s">
        <v>229</v>
      </c>
      <c r="F176" s="134" t="s">
        <v>230</v>
      </c>
      <c r="G176" s="135" t="s">
        <v>174</v>
      </c>
      <c r="H176" s="136">
        <v>395.20299999999997</v>
      </c>
      <c r="I176" s="137"/>
      <c r="J176" s="137">
        <f>ROUND(I176*H176,2)</f>
        <v>0</v>
      </c>
      <c r="K176" s="134" t="s">
        <v>122</v>
      </c>
      <c r="L176" s="28"/>
      <c r="M176" s="138" t="s">
        <v>1</v>
      </c>
      <c r="N176" s="139" t="s">
        <v>36</v>
      </c>
      <c r="O176" s="140">
        <v>7.5220000000000002</v>
      </c>
      <c r="P176" s="140">
        <f>O176*H176</f>
        <v>2972.716966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123</v>
      </c>
      <c r="AT176" s="142" t="s">
        <v>118</v>
      </c>
      <c r="AU176" s="142" t="s">
        <v>81</v>
      </c>
      <c r="AY176" s="16" t="s">
        <v>116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79</v>
      </c>
      <c r="BK176" s="143">
        <f>ROUND(I176*H176,2)</f>
        <v>0</v>
      </c>
      <c r="BL176" s="16" t="s">
        <v>123</v>
      </c>
      <c r="BM176" s="142" t="s">
        <v>231</v>
      </c>
    </row>
    <row r="177" spans="2:65" s="14" customFormat="1">
      <c r="B177" s="159"/>
      <c r="D177" s="145" t="s">
        <v>125</v>
      </c>
      <c r="E177" s="160" t="s">
        <v>1</v>
      </c>
      <c r="F177" s="161" t="s">
        <v>232</v>
      </c>
      <c r="H177" s="160" t="s">
        <v>1</v>
      </c>
      <c r="L177" s="159"/>
      <c r="M177" s="162"/>
      <c r="N177" s="163"/>
      <c r="O177" s="163"/>
      <c r="P177" s="163"/>
      <c r="Q177" s="163"/>
      <c r="R177" s="163"/>
      <c r="S177" s="163"/>
      <c r="T177" s="164"/>
      <c r="AT177" s="160" t="s">
        <v>125</v>
      </c>
      <c r="AU177" s="160" t="s">
        <v>81</v>
      </c>
      <c r="AV177" s="14" t="s">
        <v>79</v>
      </c>
      <c r="AW177" s="14" t="s">
        <v>28</v>
      </c>
      <c r="AX177" s="14" t="s">
        <v>71</v>
      </c>
      <c r="AY177" s="160" t="s">
        <v>116</v>
      </c>
    </row>
    <row r="178" spans="2:65" s="12" customFormat="1">
      <c r="B178" s="144"/>
      <c r="D178" s="145" t="s">
        <v>125</v>
      </c>
      <c r="E178" s="146" t="s">
        <v>1</v>
      </c>
      <c r="F178" s="147" t="s">
        <v>233</v>
      </c>
      <c r="H178" s="148">
        <v>395.20299999999997</v>
      </c>
      <c r="L178" s="144"/>
      <c r="M178" s="149"/>
      <c r="N178" s="150"/>
      <c r="O178" s="150"/>
      <c r="P178" s="150"/>
      <c r="Q178" s="150"/>
      <c r="R178" s="150"/>
      <c r="S178" s="150"/>
      <c r="T178" s="151"/>
      <c r="AT178" s="146" t="s">
        <v>125</v>
      </c>
      <c r="AU178" s="146" t="s">
        <v>81</v>
      </c>
      <c r="AV178" s="12" t="s">
        <v>81</v>
      </c>
      <c r="AW178" s="12" t="s">
        <v>28</v>
      </c>
      <c r="AX178" s="12" t="s">
        <v>79</v>
      </c>
      <c r="AY178" s="146" t="s">
        <v>116</v>
      </c>
    </row>
    <row r="179" spans="2:65" s="1" customFormat="1" ht="24" customHeight="1">
      <c r="B179" s="131"/>
      <c r="C179" s="132" t="s">
        <v>234</v>
      </c>
      <c r="D179" s="132" t="s">
        <v>118</v>
      </c>
      <c r="E179" s="133" t="s">
        <v>235</v>
      </c>
      <c r="F179" s="134" t="s">
        <v>236</v>
      </c>
      <c r="G179" s="135" t="s">
        <v>174</v>
      </c>
      <c r="H179" s="136">
        <v>4.6879999999999997</v>
      </c>
      <c r="I179" s="137"/>
      <c r="J179" s="137">
        <f>ROUND(I179*H179,2)</f>
        <v>0</v>
      </c>
      <c r="K179" s="134" t="s">
        <v>122</v>
      </c>
      <c r="L179" s="28"/>
      <c r="M179" s="138" t="s">
        <v>1</v>
      </c>
      <c r="N179" s="139" t="s">
        <v>36</v>
      </c>
      <c r="O179" s="140">
        <v>6.6</v>
      </c>
      <c r="P179" s="140">
        <f>O179*H179</f>
        <v>30.940799999999996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123</v>
      </c>
      <c r="AT179" s="142" t="s">
        <v>118</v>
      </c>
      <c r="AU179" s="142" t="s">
        <v>81</v>
      </c>
      <c r="AY179" s="16" t="s">
        <v>116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79</v>
      </c>
      <c r="BK179" s="143">
        <f>ROUND(I179*H179,2)</f>
        <v>0</v>
      </c>
      <c r="BL179" s="16" t="s">
        <v>123</v>
      </c>
      <c r="BM179" s="142" t="s">
        <v>237</v>
      </c>
    </row>
    <row r="180" spans="2:65" s="1" customFormat="1" ht="24" customHeight="1">
      <c r="B180" s="131"/>
      <c r="C180" s="132" t="s">
        <v>238</v>
      </c>
      <c r="D180" s="132" t="s">
        <v>118</v>
      </c>
      <c r="E180" s="133" t="s">
        <v>239</v>
      </c>
      <c r="F180" s="134" t="s">
        <v>240</v>
      </c>
      <c r="G180" s="135" t="s">
        <v>174</v>
      </c>
      <c r="H180" s="136">
        <v>395.20299999999997</v>
      </c>
      <c r="I180" s="137"/>
      <c r="J180" s="137">
        <f>ROUND(I180*H180,2)</f>
        <v>0</v>
      </c>
      <c r="K180" s="134" t="s">
        <v>122</v>
      </c>
      <c r="L180" s="28"/>
      <c r="M180" s="138" t="s">
        <v>1</v>
      </c>
      <c r="N180" s="139" t="s">
        <v>36</v>
      </c>
      <c r="O180" s="140">
        <v>10.583</v>
      </c>
      <c r="P180" s="140">
        <f>O180*H180</f>
        <v>4182.4333489999999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123</v>
      </c>
      <c r="AT180" s="142" t="s">
        <v>118</v>
      </c>
      <c r="AU180" s="142" t="s">
        <v>81</v>
      </c>
      <c r="AY180" s="16" t="s">
        <v>116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79</v>
      </c>
      <c r="BK180" s="143">
        <f>ROUND(I180*H180,2)</f>
        <v>0</v>
      </c>
      <c r="BL180" s="16" t="s">
        <v>123</v>
      </c>
      <c r="BM180" s="142" t="s">
        <v>241</v>
      </c>
    </row>
    <row r="181" spans="2:65" s="14" customFormat="1">
      <c r="B181" s="159"/>
      <c r="D181" s="145" t="s">
        <v>125</v>
      </c>
      <c r="E181" s="160" t="s">
        <v>1</v>
      </c>
      <c r="F181" s="161" t="s">
        <v>242</v>
      </c>
      <c r="H181" s="160" t="s">
        <v>1</v>
      </c>
      <c r="L181" s="159"/>
      <c r="M181" s="162"/>
      <c r="N181" s="163"/>
      <c r="O181" s="163"/>
      <c r="P181" s="163"/>
      <c r="Q181" s="163"/>
      <c r="R181" s="163"/>
      <c r="S181" s="163"/>
      <c r="T181" s="164"/>
      <c r="AT181" s="160" t="s">
        <v>125</v>
      </c>
      <c r="AU181" s="160" t="s">
        <v>81</v>
      </c>
      <c r="AV181" s="14" t="s">
        <v>79</v>
      </c>
      <c r="AW181" s="14" t="s">
        <v>28</v>
      </c>
      <c r="AX181" s="14" t="s">
        <v>71</v>
      </c>
      <c r="AY181" s="160" t="s">
        <v>116</v>
      </c>
    </row>
    <row r="182" spans="2:65" s="12" customFormat="1">
      <c r="B182" s="144"/>
      <c r="D182" s="145" t="s">
        <v>125</v>
      </c>
      <c r="E182" s="146" t="s">
        <v>1</v>
      </c>
      <c r="F182" s="147" t="s">
        <v>233</v>
      </c>
      <c r="H182" s="148">
        <v>395.20299999999997</v>
      </c>
      <c r="L182" s="144"/>
      <c r="M182" s="149"/>
      <c r="N182" s="150"/>
      <c r="O182" s="150"/>
      <c r="P182" s="150"/>
      <c r="Q182" s="150"/>
      <c r="R182" s="150"/>
      <c r="S182" s="150"/>
      <c r="T182" s="151"/>
      <c r="AT182" s="146" t="s">
        <v>125</v>
      </c>
      <c r="AU182" s="146" t="s">
        <v>81</v>
      </c>
      <c r="AV182" s="12" t="s">
        <v>81</v>
      </c>
      <c r="AW182" s="12" t="s">
        <v>28</v>
      </c>
      <c r="AX182" s="12" t="s">
        <v>79</v>
      </c>
      <c r="AY182" s="146" t="s">
        <v>116</v>
      </c>
    </row>
    <row r="183" spans="2:65" s="1" customFormat="1" ht="24" customHeight="1">
      <c r="B183" s="131"/>
      <c r="C183" s="132" t="s">
        <v>243</v>
      </c>
      <c r="D183" s="132" t="s">
        <v>118</v>
      </c>
      <c r="E183" s="133" t="s">
        <v>244</v>
      </c>
      <c r="F183" s="134" t="s">
        <v>245</v>
      </c>
      <c r="G183" s="135" t="s">
        <v>159</v>
      </c>
      <c r="H183" s="136">
        <v>24.5</v>
      </c>
      <c r="I183" s="137"/>
      <c r="J183" s="137">
        <f>ROUND(I183*H183,2)</f>
        <v>0</v>
      </c>
      <c r="K183" s="134" t="s">
        <v>122</v>
      </c>
      <c r="L183" s="28"/>
      <c r="M183" s="138" t="s">
        <v>1</v>
      </c>
      <c r="N183" s="139" t="s">
        <v>36</v>
      </c>
      <c r="O183" s="140">
        <v>1.0760000000000001</v>
      </c>
      <c r="P183" s="140">
        <f>O183*H183</f>
        <v>26.362000000000002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123</v>
      </c>
      <c r="AT183" s="142" t="s">
        <v>118</v>
      </c>
      <c r="AU183" s="142" t="s">
        <v>81</v>
      </c>
      <c r="AY183" s="16" t="s">
        <v>116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79</v>
      </c>
      <c r="BK183" s="143">
        <f>ROUND(I183*H183,2)</f>
        <v>0</v>
      </c>
      <c r="BL183" s="16" t="s">
        <v>123</v>
      </c>
      <c r="BM183" s="142" t="s">
        <v>246</v>
      </c>
    </row>
    <row r="184" spans="2:65" s="12" customFormat="1">
      <c r="B184" s="144"/>
      <c r="D184" s="145" t="s">
        <v>125</v>
      </c>
      <c r="E184" s="146" t="s">
        <v>1</v>
      </c>
      <c r="F184" s="147" t="s">
        <v>247</v>
      </c>
      <c r="H184" s="148">
        <v>24.5</v>
      </c>
      <c r="L184" s="144"/>
      <c r="M184" s="149"/>
      <c r="N184" s="150"/>
      <c r="O184" s="150"/>
      <c r="P184" s="150"/>
      <c r="Q184" s="150"/>
      <c r="R184" s="150"/>
      <c r="S184" s="150"/>
      <c r="T184" s="151"/>
      <c r="AT184" s="146" t="s">
        <v>125</v>
      </c>
      <c r="AU184" s="146" t="s">
        <v>81</v>
      </c>
      <c r="AV184" s="12" t="s">
        <v>81</v>
      </c>
      <c r="AW184" s="12" t="s">
        <v>28</v>
      </c>
      <c r="AX184" s="12" t="s">
        <v>79</v>
      </c>
      <c r="AY184" s="146" t="s">
        <v>116</v>
      </c>
    </row>
    <row r="185" spans="2:65" s="1" customFormat="1" ht="16.5" customHeight="1">
      <c r="B185" s="131"/>
      <c r="C185" s="165" t="s">
        <v>248</v>
      </c>
      <c r="D185" s="165" t="s">
        <v>249</v>
      </c>
      <c r="E185" s="166" t="s">
        <v>250</v>
      </c>
      <c r="F185" s="167" t="s">
        <v>251</v>
      </c>
      <c r="G185" s="168" t="s">
        <v>159</v>
      </c>
      <c r="H185" s="169">
        <v>24.5</v>
      </c>
      <c r="I185" s="170"/>
      <c r="J185" s="170">
        <f>ROUND(I185*H185,2)</f>
        <v>0</v>
      </c>
      <c r="K185" s="167" t="s">
        <v>122</v>
      </c>
      <c r="L185" s="171"/>
      <c r="M185" s="172" t="s">
        <v>1</v>
      </c>
      <c r="N185" s="173" t="s">
        <v>36</v>
      </c>
      <c r="O185" s="140">
        <v>0</v>
      </c>
      <c r="P185" s="140">
        <f>O185*H185</f>
        <v>0</v>
      </c>
      <c r="Q185" s="140">
        <v>4.5700000000000003E-3</v>
      </c>
      <c r="R185" s="140">
        <f>Q185*H185</f>
        <v>0.11196500000000001</v>
      </c>
      <c r="S185" s="140">
        <v>0</v>
      </c>
      <c r="T185" s="141">
        <f>S185*H185</f>
        <v>0</v>
      </c>
      <c r="AR185" s="142" t="s">
        <v>156</v>
      </c>
      <c r="AT185" s="142" t="s">
        <v>249</v>
      </c>
      <c r="AU185" s="142" t="s">
        <v>81</v>
      </c>
      <c r="AY185" s="16" t="s">
        <v>116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79</v>
      </c>
      <c r="BK185" s="143">
        <f>ROUND(I185*H185,2)</f>
        <v>0</v>
      </c>
      <c r="BL185" s="16" t="s">
        <v>123</v>
      </c>
      <c r="BM185" s="142" t="s">
        <v>252</v>
      </c>
    </row>
    <row r="186" spans="2:65" s="1" customFormat="1" ht="16.5" customHeight="1">
      <c r="B186" s="131"/>
      <c r="C186" s="132" t="s">
        <v>253</v>
      </c>
      <c r="D186" s="132" t="s">
        <v>118</v>
      </c>
      <c r="E186" s="133" t="s">
        <v>254</v>
      </c>
      <c r="F186" s="134" t="s">
        <v>255</v>
      </c>
      <c r="G186" s="135" t="s">
        <v>121</v>
      </c>
      <c r="H186" s="136">
        <v>13978.76</v>
      </c>
      <c r="I186" s="137"/>
      <c r="J186" s="137">
        <f>ROUND(I186*H186,2)</f>
        <v>0</v>
      </c>
      <c r="K186" s="134" t="s">
        <v>122</v>
      </c>
      <c r="L186" s="28"/>
      <c r="M186" s="138" t="s">
        <v>1</v>
      </c>
      <c r="N186" s="139" t="s">
        <v>36</v>
      </c>
      <c r="O186" s="140">
        <v>8.7999999999999995E-2</v>
      </c>
      <c r="P186" s="140">
        <f>O186*H186</f>
        <v>1230.1308799999999</v>
      </c>
      <c r="Q186" s="140">
        <v>5.8E-4</v>
      </c>
      <c r="R186" s="140">
        <f>Q186*H186</f>
        <v>8.1076808000000007</v>
      </c>
      <c r="S186" s="140">
        <v>0</v>
      </c>
      <c r="T186" s="141">
        <f>S186*H186</f>
        <v>0</v>
      </c>
      <c r="AR186" s="142" t="s">
        <v>123</v>
      </c>
      <c r="AT186" s="142" t="s">
        <v>118</v>
      </c>
      <c r="AU186" s="142" t="s">
        <v>81</v>
      </c>
      <c r="AY186" s="16" t="s">
        <v>116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79</v>
      </c>
      <c r="BK186" s="143">
        <f>ROUND(I186*H186,2)</f>
        <v>0</v>
      </c>
      <c r="BL186" s="16" t="s">
        <v>123</v>
      </c>
      <c r="BM186" s="142" t="s">
        <v>256</v>
      </c>
    </row>
    <row r="187" spans="2:65" s="12" customFormat="1">
      <c r="B187" s="144"/>
      <c r="D187" s="145" t="s">
        <v>125</v>
      </c>
      <c r="E187" s="146" t="s">
        <v>1</v>
      </c>
      <c r="F187" s="147" t="s">
        <v>257</v>
      </c>
      <c r="H187" s="148">
        <v>13978.76</v>
      </c>
      <c r="L187" s="144"/>
      <c r="M187" s="149"/>
      <c r="N187" s="150"/>
      <c r="O187" s="150"/>
      <c r="P187" s="150"/>
      <c r="Q187" s="150"/>
      <c r="R187" s="150"/>
      <c r="S187" s="150"/>
      <c r="T187" s="151"/>
      <c r="AT187" s="146" t="s">
        <v>125</v>
      </c>
      <c r="AU187" s="146" t="s">
        <v>81</v>
      </c>
      <c r="AV187" s="12" t="s">
        <v>81</v>
      </c>
      <c r="AW187" s="12" t="s">
        <v>28</v>
      </c>
      <c r="AX187" s="12" t="s">
        <v>79</v>
      </c>
      <c r="AY187" s="146" t="s">
        <v>116</v>
      </c>
    </row>
    <row r="188" spans="2:65" s="1" customFormat="1" ht="16.5" customHeight="1">
      <c r="B188" s="131"/>
      <c r="C188" s="132" t="s">
        <v>258</v>
      </c>
      <c r="D188" s="132" t="s">
        <v>118</v>
      </c>
      <c r="E188" s="133" t="s">
        <v>259</v>
      </c>
      <c r="F188" s="134" t="s">
        <v>260</v>
      </c>
      <c r="G188" s="135" t="s">
        <v>121</v>
      </c>
      <c r="H188" s="136">
        <v>125</v>
      </c>
      <c r="I188" s="137"/>
      <c r="J188" s="137">
        <f>ROUND(I188*H188,2)</f>
        <v>0</v>
      </c>
      <c r="K188" s="134" t="s">
        <v>122</v>
      </c>
      <c r="L188" s="28"/>
      <c r="M188" s="138" t="s">
        <v>1</v>
      </c>
      <c r="N188" s="139" t="s">
        <v>36</v>
      </c>
      <c r="O188" s="140">
        <v>0.109</v>
      </c>
      <c r="P188" s="140">
        <f>O188*H188</f>
        <v>13.625</v>
      </c>
      <c r="Q188" s="140">
        <v>5.9000000000000003E-4</v>
      </c>
      <c r="R188" s="140">
        <f>Q188*H188</f>
        <v>7.375000000000001E-2</v>
      </c>
      <c r="S188" s="140">
        <v>0</v>
      </c>
      <c r="T188" s="141">
        <f>S188*H188</f>
        <v>0</v>
      </c>
      <c r="AR188" s="142" t="s">
        <v>123</v>
      </c>
      <c r="AT188" s="142" t="s">
        <v>118</v>
      </c>
      <c r="AU188" s="142" t="s">
        <v>81</v>
      </c>
      <c r="AY188" s="16" t="s">
        <v>116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79</v>
      </c>
      <c r="BK188" s="143">
        <f>ROUND(I188*H188,2)</f>
        <v>0</v>
      </c>
      <c r="BL188" s="16" t="s">
        <v>123</v>
      </c>
      <c r="BM188" s="142" t="s">
        <v>261</v>
      </c>
    </row>
    <row r="189" spans="2:65" s="12" customFormat="1">
      <c r="B189" s="144"/>
      <c r="D189" s="145" t="s">
        <v>125</v>
      </c>
      <c r="E189" s="146" t="s">
        <v>1</v>
      </c>
      <c r="F189" s="147" t="s">
        <v>262</v>
      </c>
      <c r="H189" s="148">
        <v>125</v>
      </c>
      <c r="L189" s="144"/>
      <c r="M189" s="149"/>
      <c r="N189" s="150"/>
      <c r="O189" s="150"/>
      <c r="P189" s="150"/>
      <c r="Q189" s="150"/>
      <c r="R189" s="150"/>
      <c r="S189" s="150"/>
      <c r="T189" s="151"/>
      <c r="AT189" s="146" t="s">
        <v>125</v>
      </c>
      <c r="AU189" s="146" t="s">
        <v>81</v>
      </c>
      <c r="AV189" s="12" t="s">
        <v>81</v>
      </c>
      <c r="AW189" s="12" t="s">
        <v>28</v>
      </c>
      <c r="AX189" s="12" t="s">
        <v>79</v>
      </c>
      <c r="AY189" s="146" t="s">
        <v>116</v>
      </c>
    </row>
    <row r="190" spans="2:65" s="1" customFormat="1" ht="16.5" customHeight="1">
      <c r="B190" s="131"/>
      <c r="C190" s="132" t="s">
        <v>263</v>
      </c>
      <c r="D190" s="132" t="s">
        <v>118</v>
      </c>
      <c r="E190" s="133" t="s">
        <v>264</v>
      </c>
      <c r="F190" s="134" t="s">
        <v>265</v>
      </c>
      <c r="G190" s="135" t="s">
        <v>121</v>
      </c>
      <c r="H190" s="136">
        <v>13978</v>
      </c>
      <c r="I190" s="137"/>
      <c r="J190" s="137">
        <f>ROUND(I190*H190,2)</f>
        <v>0</v>
      </c>
      <c r="K190" s="134" t="s">
        <v>122</v>
      </c>
      <c r="L190" s="28"/>
      <c r="M190" s="138" t="s">
        <v>1</v>
      </c>
      <c r="N190" s="139" t="s">
        <v>36</v>
      </c>
      <c r="O190" s="140">
        <v>8.5000000000000006E-2</v>
      </c>
      <c r="P190" s="140">
        <f>O190*H190</f>
        <v>1188.1300000000001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123</v>
      </c>
      <c r="AT190" s="142" t="s">
        <v>118</v>
      </c>
      <c r="AU190" s="142" t="s">
        <v>81</v>
      </c>
      <c r="AY190" s="16" t="s">
        <v>116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79</v>
      </c>
      <c r="BK190" s="143">
        <f>ROUND(I190*H190,2)</f>
        <v>0</v>
      </c>
      <c r="BL190" s="16" t="s">
        <v>123</v>
      </c>
      <c r="BM190" s="142" t="s">
        <v>266</v>
      </c>
    </row>
    <row r="191" spans="2:65" s="1" customFormat="1" ht="16.5" customHeight="1">
      <c r="B191" s="131"/>
      <c r="C191" s="132" t="s">
        <v>267</v>
      </c>
      <c r="D191" s="132" t="s">
        <v>118</v>
      </c>
      <c r="E191" s="133" t="s">
        <v>268</v>
      </c>
      <c r="F191" s="134" t="s">
        <v>269</v>
      </c>
      <c r="G191" s="135" t="s">
        <v>121</v>
      </c>
      <c r="H191" s="136">
        <v>125</v>
      </c>
      <c r="I191" s="137"/>
      <c r="J191" s="137">
        <f>ROUND(I191*H191,2)</f>
        <v>0</v>
      </c>
      <c r="K191" s="134" t="s">
        <v>122</v>
      </c>
      <c r="L191" s="28"/>
      <c r="M191" s="138" t="s">
        <v>1</v>
      </c>
      <c r="N191" s="139" t="s">
        <v>36</v>
      </c>
      <c r="O191" s="140">
        <v>0.106</v>
      </c>
      <c r="P191" s="140">
        <f>O191*H191</f>
        <v>13.25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123</v>
      </c>
      <c r="AT191" s="142" t="s">
        <v>118</v>
      </c>
      <c r="AU191" s="142" t="s">
        <v>81</v>
      </c>
      <c r="AY191" s="16" t="s">
        <v>116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79</v>
      </c>
      <c r="BK191" s="143">
        <f>ROUND(I191*H191,2)</f>
        <v>0</v>
      </c>
      <c r="BL191" s="16" t="s">
        <v>123</v>
      </c>
      <c r="BM191" s="142" t="s">
        <v>270</v>
      </c>
    </row>
    <row r="192" spans="2:65" s="1" customFormat="1" ht="24" customHeight="1">
      <c r="B192" s="131"/>
      <c r="C192" s="132" t="s">
        <v>271</v>
      </c>
      <c r="D192" s="132" t="s">
        <v>118</v>
      </c>
      <c r="E192" s="133" t="s">
        <v>272</v>
      </c>
      <c r="F192" s="134" t="s">
        <v>273</v>
      </c>
      <c r="G192" s="135" t="s">
        <v>174</v>
      </c>
      <c r="H192" s="136">
        <v>2999.1759999999999</v>
      </c>
      <c r="I192" s="137"/>
      <c r="J192" s="137">
        <f>ROUND(I192*H192,2)</f>
        <v>0</v>
      </c>
      <c r="K192" s="134" t="s">
        <v>122</v>
      </c>
      <c r="L192" s="28"/>
      <c r="M192" s="138" t="s">
        <v>1</v>
      </c>
      <c r="N192" s="139" t="s">
        <v>36</v>
      </c>
      <c r="O192" s="140">
        <v>0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123</v>
      </c>
      <c r="AT192" s="142" t="s">
        <v>118</v>
      </c>
      <c r="AU192" s="142" t="s">
        <v>81</v>
      </c>
      <c r="AY192" s="16" t="s">
        <v>116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79</v>
      </c>
      <c r="BK192" s="143">
        <f>ROUND(I192*H192,2)</f>
        <v>0</v>
      </c>
      <c r="BL192" s="16" t="s">
        <v>123</v>
      </c>
      <c r="BM192" s="142" t="s">
        <v>274</v>
      </c>
    </row>
    <row r="193" spans="2:65" s="12" customFormat="1">
      <c r="B193" s="144"/>
      <c r="D193" s="145" t="s">
        <v>125</v>
      </c>
      <c r="F193" s="147" t="s">
        <v>275</v>
      </c>
      <c r="H193" s="148">
        <v>2999.1759999999999</v>
      </c>
      <c r="L193" s="144"/>
      <c r="M193" s="149"/>
      <c r="N193" s="150"/>
      <c r="O193" s="150"/>
      <c r="P193" s="150"/>
      <c r="Q193" s="150"/>
      <c r="R193" s="150"/>
      <c r="S193" s="150"/>
      <c r="T193" s="151"/>
      <c r="AT193" s="146" t="s">
        <v>125</v>
      </c>
      <c r="AU193" s="146" t="s">
        <v>81</v>
      </c>
      <c r="AV193" s="12" t="s">
        <v>81</v>
      </c>
      <c r="AW193" s="12" t="s">
        <v>3</v>
      </c>
      <c r="AX193" s="12" t="s">
        <v>79</v>
      </c>
      <c r="AY193" s="146" t="s">
        <v>116</v>
      </c>
    </row>
    <row r="194" spans="2:65" s="1" customFormat="1" ht="24" customHeight="1">
      <c r="B194" s="131"/>
      <c r="C194" s="132" t="s">
        <v>276</v>
      </c>
      <c r="D194" s="132" t="s">
        <v>118</v>
      </c>
      <c r="E194" s="133" t="s">
        <v>277</v>
      </c>
      <c r="F194" s="134" t="s">
        <v>278</v>
      </c>
      <c r="G194" s="135" t="s">
        <v>174</v>
      </c>
      <c r="H194" s="136">
        <v>399.89100000000002</v>
      </c>
      <c r="I194" s="137"/>
      <c r="J194" s="137">
        <f>ROUND(I194*H194,2)</f>
        <v>0</v>
      </c>
      <c r="K194" s="134" t="s">
        <v>122</v>
      </c>
      <c r="L194" s="28"/>
      <c r="M194" s="138" t="s">
        <v>1</v>
      </c>
      <c r="N194" s="139" t="s">
        <v>36</v>
      </c>
      <c r="O194" s="140">
        <v>0.48399999999999999</v>
      </c>
      <c r="P194" s="140">
        <f>O194*H194</f>
        <v>193.54724400000001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123</v>
      </c>
      <c r="AT194" s="142" t="s">
        <v>118</v>
      </c>
      <c r="AU194" s="142" t="s">
        <v>81</v>
      </c>
      <c r="AY194" s="16" t="s">
        <v>116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79</v>
      </c>
      <c r="BK194" s="143">
        <f>ROUND(I194*H194,2)</f>
        <v>0</v>
      </c>
      <c r="BL194" s="16" t="s">
        <v>123</v>
      </c>
      <c r="BM194" s="142" t="s">
        <v>279</v>
      </c>
    </row>
    <row r="195" spans="2:65" s="12" customFormat="1">
      <c r="B195" s="144"/>
      <c r="D195" s="145" t="s">
        <v>125</v>
      </c>
      <c r="F195" s="147" t="s">
        <v>280</v>
      </c>
      <c r="H195" s="148">
        <v>399.89100000000002</v>
      </c>
      <c r="L195" s="144"/>
      <c r="M195" s="149"/>
      <c r="N195" s="150"/>
      <c r="O195" s="150"/>
      <c r="P195" s="150"/>
      <c r="Q195" s="150"/>
      <c r="R195" s="150"/>
      <c r="S195" s="150"/>
      <c r="T195" s="151"/>
      <c r="AT195" s="146" t="s">
        <v>125</v>
      </c>
      <c r="AU195" s="146" t="s">
        <v>81</v>
      </c>
      <c r="AV195" s="12" t="s">
        <v>81</v>
      </c>
      <c r="AW195" s="12" t="s">
        <v>3</v>
      </c>
      <c r="AX195" s="12" t="s">
        <v>79</v>
      </c>
      <c r="AY195" s="146" t="s">
        <v>116</v>
      </c>
    </row>
    <row r="196" spans="2:65" s="1" customFormat="1" ht="24" customHeight="1">
      <c r="B196" s="131"/>
      <c r="C196" s="132" t="s">
        <v>281</v>
      </c>
      <c r="D196" s="132" t="s">
        <v>118</v>
      </c>
      <c r="E196" s="133" t="s">
        <v>282</v>
      </c>
      <c r="F196" s="134" t="s">
        <v>283</v>
      </c>
      <c r="G196" s="135" t="s">
        <v>174</v>
      </c>
      <c r="H196" s="136">
        <v>4034.5839999999998</v>
      </c>
      <c r="I196" s="137"/>
      <c r="J196" s="137">
        <f>ROUND(I196*H196,2)</f>
        <v>0</v>
      </c>
      <c r="K196" s="134" t="s">
        <v>122</v>
      </c>
      <c r="L196" s="28"/>
      <c r="M196" s="138" t="s">
        <v>1</v>
      </c>
      <c r="N196" s="139" t="s">
        <v>36</v>
      </c>
      <c r="O196" s="140">
        <v>6.2E-2</v>
      </c>
      <c r="P196" s="140">
        <f>O196*H196</f>
        <v>250.14420799999999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123</v>
      </c>
      <c r="AT196" s="142" t="s">
        <v>118</v>
      </c>
      <c r="AU196" s="142" t="s">
        <v>81</v>
      </c>
      <c r="AY196" s="16" t="s">
        <v>116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79</v>
      </c>
      <c r="BK196" s="143">
        <f>ROUND(I196*H196,2)</f>
        <v>0</v>
      </c>
      <c r="BL196" s="16" t="s">
        <v>123</v>
      </c>
      <c r="BM196" s="142" t="s">
        <v>284</v>
      </c>
    </row>
    <row r="197" spans="2:65" s="14" customFormat="1">
      <c r="B197" s="159"/>
      <c r="D197" s="145" t="s">
        <v>125</v>
      </c>
      <c r="E197" s="160" t="s">
        <v>1</v>
      </c>
      <c r="F197" s="161" t="s">
        <v>285</v>
      </c>
      <c r="H197" s="160" t="s">
        <v>1</v>
      </c>
      <c r="L197" s="159"/>
      <c r="M197" s="162"/>
      <c r="N197" s="163"/>
      <c r="O197" s="163"/>
      <c r="P197" s="163"/>
      <c r="Q197" s="163"/>
      <c r="R197" s="163"/>
      <c r="S197" s="163"/>
      <c r="T197" s="164"/>
      <c r="AT197" s="160" t="s">
        <v>125</v>
      </c>
      <c r="AU197" s="160" t="s">
        <v>81</v>
      </c>
      <c r="AV197" s="14" t="s">
        <v>79</v>
      </c>
      <c r="AW197" s="14" t="s">
        <v>28</v>
      </c>
      <c r="AX197" s="14" t="s">
        <v>71</v>
      </c>
      <c r="AY197" s="160" t="s">
        <v>116</v>
      </c>
    </row>
    <row r="198" spans="2:65" s="12" customFormat="1">
      <c r="B198" s="144"/>
      <c r="D198" s="145" t="s">
        <v>125</v>
      </c>
      <c r="E198" s="146" t="s">
        <v>1</v>
      </c>
      <c r="F198" s="147" t="s">
        <v>286</v>
      </c>
      <c r="H198" s="148">
        <v>2017.2919999999999</v>
      </c>
      <c r="L198" s="144"/>
      <c r="M198" s="149"/>
      <c r="N198" s="150"/>
      <c r="O198" s="150"/>
      <c r="P198" s="150"/>
      <c r="Q198" s="150"/>
      <c r="R198" s="150"/>
      <c r="S198" s="150"/>
      <c r="T198" s="151"/>
      <c r="AT198" s="146" t="s">
        <v>125</v>
      </c>
      <c r="AU198" s="146" t="s">
        <v>81</v>
      </c>
      <c r="AV198" s="12" t="s">
        <v>81</v>
      </c>
      <c r="AW198" s="12" t="s">
        <v>28</v>
      </c>
      <c r="AX198" s="12" t="s">
        <v>79</v>
      </c>
      <c r="AY198" s="146" t="s">
        <v>116</v>
      </c>
    </row>
    <row r="199" spans="2:65" s="12" customFormat="1">
      <c r="B199" s="144"/>
      <c r="D199" s="145" t="s">
        <v>125</v>
      </c>
      <c r="F199" s="147" t="s">
        <v>287</v>
      </c>
      <c r="H199" s="148">
        <v>4034.5839999999998</v>
      </c>
      <c r="L199" s="144"/>
      <c r="M199" s="149"/>
      <c r="N199" s="150"/>
      <c r="O199" s="150"/>
      <c r="P199" s="150"/>
      <c r="Q199" s="150"/>
      <c r="R199" s="150"/>
      <c r="S199" s="150"/>
      <c r="T199" s="151"/>
      <c r="AT199" s="146" t="s">
        <v>125</v>
      </c>
      <c r="AU199" s="146" t="s">
        <v>81</v>
      </c>
      <c r="AV199" s="12" t="s">
        <v>81</v>
      </c>
      <c r="AW199" s="12" t="s">
        <v>3</v>
      </c>
      <c r="AX199" s="12" t="s">
        <v>79</v>
      </c>
      <c r="AY199" s="146" t="s">
        <v>116</v>
      </c>
    </row>
    <row r="200" spans="2:65" s="1" customFormat="1" ht="24" customHeight="1">
      <c r="B200" s="131"/>
      <c r="C200" s="132" t="s">
        <v>288</v>
      </c>
      <c r="D200" s="132" t="s">
        <v>118</v>
      </c>
      <c r="E200" s="133" t="s">
        <v>289</v>
      </c>
      <c r="F200" s="134" t="s">
        <v>290</v>
      </c>
      <c r="G200" s="135" t="s">
        <v>174</v>
      </c>
      <c r="H200" s="136">
        <v>3981.06</v>
      </c>
      <c r="I200" s="137"/>
      <c r="J200" s="137">
        <f>ROUND(I200*H200,2)</f>
        <v>0</v>
      </c>
      <c r="K200" s="134" t="s">
        <v>122</v>
      </c>
      <c r="L200" s="28"/>
      <c r="M200" s="138" t="s">
        <v>1</v>
      </c>
      <c r="N200" s="139" t="s">
        <v>36</v>
      </c>
      <c r="O200" s="140">
        <v>8.3000000000000004E-2</v>
      </c>
      <c r="P200" s="140">
        <f>O200*H200</f>
        <v>330.42797999999999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123</v>
      </c>
      <c r="AT200" s="142" t="s">
        <v>118</v>
      </c>
      <c r="AU200" s="142" t="s">
        <v>81</v>
      </c>
      <c r="AY200" s="16" t="s">
        <v>116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79</v>
      </c>
      <c r="BK200" s="143">
        <f>ROUND(I200*H200,2)</f>
        <v>0</v>
      </c>
      <c r="BL200" s="16" t="s">
        <v>123</v>
      </c>
      <c r="BM200" s="142" t="s">
        <v>291</v>
      </c>
    </row>
    <row r="201" spans="2:65" s="14" customFormat="1">
      <c r="B201" s="159"/>
      <c r="D201" s="145" t="s">
        <v>125</v>
      </c>
      <c r="E201" s="160" t="s">
        <v>1</v>
      </c>
      <c r="F201" s="161" t="s">
        <v>292</v>
      </c>
      <c r="H201" s="160" t="s">
        <v>1</v>
      </c>
      <c r="L201" s="159"/>
      <c r="M201" s="162"/>
      <c r="N201" s="163"/>
      <c r="O201" s="163"/>
      <c r="P201" s="163"/>
      <c r="Q201" s="163"/>
      <c r="R201" s="163"/>
      <c r="S201" s="163"/>
      <c r="T201" s="164"/>
      <c r="AT201" s="160" t="s">
        <v>125</v>
      </c>
      <c r="AU201" s="160" t="s">
        <v>81</v>
      </c>
      <c r="AV201" s="14" t="s">
        <v>79</v>
      </c>
      <c r="AW201" s="14" t="s">
        <v>28</v>
      </c>
      <c r="AX201" s="14" t="s">
        <v>71</v>
      </c>
      <c r="AY201" s="160" t="s">
        <v>116</v>
      </c>
    </row>
    <row r="202" spans="2:65" s="12" customFormat="1">
      <c r="B202" s="144"/>
      <c r="D202" s="145" t="s">
        <v>125</v>
      </c>
      <c r="E202" s="146" t="s">
        <v>1</v>
      </c>
      <c r="F202" s="147" t="s">
        <v>293</v>
      </c>
      <c r="H202" s="148">
        <v>3981.06</v>
      </c>
      <c r="L202" s="144"/>
      <c r="M202" s="149"/>
      <c r="N202" s="150"/>
      <c r="O202" s="150"/>
      <c r="P202" s="150"/>
      <c r="Q202" s="150"/>
      <c r="R202" s="150"/>
      <c r="S202" s="150"/>
      <c r="T202" s="151"/>
      <c r="AT202" s="146" t="s">
        <v>125</v>
      </c>
      <c r="AU202" s="146" t="s">
        <v>81</v>
      </c>
      <c r="AV202" s="12" t="s">
        <v>81</v>
      </c>
      <c r="AW202" s="12" t="s">
        <v>28</v>
      </c>
      <c r="AX202" s="12" t="s">
        <v>79</v>
      </c>
      <c r="AY202" s="146" t="s">
        <v>116</v>
      </c>
    </row>
    <row r="203" spans="2:65" s="1" customFormat="1" ht="24" customHeight="1">
      <c r="B203" s="131"/>
      <c r="C203" s="132" t="s">
        <v>294</v>
      </c>
      <c r="D203" s="132" t="s">
        <v>118</v>
      </c>
      <c r="E203" s="133" t="s">
        <v>295</v>
      </c>
      <c r="F203" s="134" t="s">
        <v>296</v>
      </c>
      <c r="G203" s="135" t="s">
        <v>174</v>
      </c>
      <c r="H203" s="136">
        <v>19905.3</v>
      </c>
      <c r="I203" s="137"/>
      <c r="J203" s="137">
        <f>ROUND(I203*H203,2)</f>
        <v>0</v>
      </c>
      <c r="K203" s="134" t="s">
        <v>122</v>
      </c>
      <c r="L203" s="28"/>
      <c r="M203" s="138" t="s">
        <v>1</v>
      </c>
      <c r="N203" s="139" t="s">
        <v>36</v>
      </c>
      <c r="O203" s="140">
        <v>4.0000000000000001E-3</v>
      </c>
      <c r="P203" s="140">
        <f>O203*H203</f>
        <v>79.621200000000002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123</v>
      </c>
      <c r="AT203" s="142" t="s">
        <v>118</v>
      </c>
      <c r="AU203" s="142" t="s">
        <v>81</v>
      </c>
      <c r="AY203" s="16" t="s">
        <v>116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79</v>
      </c>
      <c r="BK203" s="143">
        <f>ROUND(I203*H203,2)</f>
        <v>0</v>
      </c>
      <c r="BL203" s="16" t="s">
        <v>123</v>
      </c>
      <c r="BM203" s="142" t="s">
        <v>297</v>
      </c>
    </row>
    <row r="204" spans="2:65" s="12" customFormat="1">
      <c r="B204" s="144"/>
      <c r="D204" s="145" t="s">
        <v>125</v>
      </c>
      <c r="F204" s="147" t="s">
        <v>298</v>
      </c>
      <c r="H204" s="148">
        <v>19905.3</v>
      </c>
      <c r="L204" s="144"/>
      <c r="M204" s="149"/>
      <c r="N204" s="150"/>
      <c r="O204" s="150"/>
      <c r="P204" s="150"/>
      <c r="Q204" s="150"/>
      <c r="R204" s="150"/>
      <c r="S204" s="150"/>
      <c r="T204" s="151"/>
      <c r="AT204" s="146" t="s">
        <v>125</v>
      </c>
      <c r="AU204" s="146" t="s">
        <v>81</v>
      </c>
      <c r="AV204" s="12" t="s">
        <v>81</v>
      </c>
      <c r="AW204" s="12" t="s">
        <v>3</v>
      </c>
      <c r="AX204" s="12" t="s">
        <v>79</v>
      </c>
      <c r="AY204" s="146" t="s">
        <v>116</v>
      </c>
    </row>
    <row r="205" spans="2:65" s="1" customFormat="1" ht="24" customHeight="1">
      <c r="B205" s="131"/>
      <c r="C205" s="132" t="s">
        <v>299</v>
      </c>
      <c r="D205" s="132" t="s">
        <v>118</v>
      </c>
      <c r="E205" s="133" t="s">
        <v>300</v>
      </c>
      <c r="F205" s="134" t="s">
        <v>301</v>
      </c>
      <c r="G205" s="135" t="s">
        <v>174</v>
      </c>
      <c r="H205" s="136">
        <v>799.78200000000004</v>
      </c>
      <c r="I205" s="137"/>
      <c r="J205" s="137">
        <f>ROUND(I205*H205,2)</f>
        <v>0</v>
      </c>
      <c r="K205" s="134" t="s">
        <v>122</v>
      </c>
      <c r="L205" s="28"/>
      <c r="M205" s="138" t="s">
        <v>1</v>
      </c>
      <c r="N205" s="139" t="s">
        <v>36</v>
      </c>
      <c r="O205" s="140">
        <v>0.106</v>
      </c>
      <c r="P205" s="140">
        <f>O205*H205</f>
        <v>84.776892000000004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123</v>
      </c>
      <c r="AT205" s="142" t="s">
        <v>118</v>
      </c>
      <c r="AU205" s="142" t="s">
        <v>81</v>
      </c>
      <c r="AY205" s="16" t="s">
        <v>116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79</v>
      </c>
      <c r="BK205" s="143">
        <f>ROUND(I205*H205,2)</f>
        <v>0</v>
      </c>
      <c r="BL205" s="16" t="s">
        <v>123</v>
      </c>
      <c r="BM205" s="142" t="s">
        <v>302</v>
      </c>
    </row>
    <row r="206" spans="2:65" s="12" customFormat="1">
      <c r="B206" s="144"/>
      <c r="D206" s="145" t="s">
        <v>125</v>
      </c>
      <c r="E206" s="146" t="s">
        <v>1</v>
      </c>
      <c r="F206" s="147" t="s">
        <v>303</v>
      </c>
      <c r="H206" s="148">
        <v>799.78200000000004</v>
      </c>
      <c r="L206" s="144"/>
      <c r="M206" s="149"/>
      <c r="N206" s="150"/>
      <c r="O206" s="150"/>
      <c r="P206" s="150"/>
      <c r="Q206" s="150"/>
      <c r="R206" s="150"/>
      <c r="S206" s="150"/>
      <c r="T206" s="151"/>
      <c r="AT206" s="146" t="s">
        <v>125</v>
      </c>
      <c r="AU206" s="146" t="s">
        <v>81</v>
      </c>
      <c r="AV206" s="12" t="s">
        <v>81</v>
      </c>
      <c r="AW206" s="12" t="s">
        <v>28</v>
      </c>
      <c r="AX206" s="12" t="s">
        <v>79</v>
      </c>
      <c r="AY206" s="146" t="s">
        <v>116</v>
      </c>
    </row>
    <row r="207" spans="2:65" s="1" customFormat="1" ht="24" customHeight="1">
      <c r="B207" s="131"/>
      <c r="C207" s="132" t="s">
        <v>304</v>
      </c>
      <c r="D207" s="132" t="s">
        <v>118</v>
      </c>
      <c r="E207" s="133" t="s">
        <v>305</v>
      </c>
      <c r="F207" s="134" t="s">
        <v>306</v>
      </c>
      <c r="G207" s="135" t="s">
        <v>174</v>
      </c>
      <c r="H207" s="136">
        <v>3998.91</v>
      </c>
      <c r="I207" s="137"/>
      <c r="J207" s="137">
        <f>ROUND(I207*H207,2)</f>
        <v>0</v>
      </c>
      <c r="K207" s="134" t="s">
        <v>122</v>
      </c>
      <c r="L207" s="28"/>
      <c r="M207" s="138" t="s">
        <v>1</v>
      </c>
      <c r="N207" s="139" t="s">
        <v>36</v>
      </c>
      <c r="O207" s="140">
        <v>5.0000000000000001E-3</v>
      </c>
      <c r="P207" s="140">
        <f>O207*H207</f>
        <v>19.99455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123</v>
      </c>
      <c r="AT207" s="142" t="s">
        <v>118</v>
      </c>
      <c r="AU207" s="142" t="s">
        <v>81</v>
      </c>
      <c r="AY207" s="16" t="s">
        <v>116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79</v>
      </c>
      <c r="BK207" s="143">
        <f>ROUND(I207*H207,2)</f>
        <v>0</v>
      </c>
      <c r="BL207" s="16" t="s">
        <v>123</v>
      </c>
      <c r="BM207" s="142" t="s">
        <v>307</v>
      </c>
    </row>
    <row r="208" spans="2:65" s="12" customFormat="1">
      <c r="B208" s="144"/>
      <c r="D208" s="145" t="s">
        <v>125</v>
      </c>
      <c r="F208" s="147" t="s">
        <v>308</v>
      </c>
      <c r="H208" s="148">
        <v>3998.91</v>
      </c>
      <c r="L208" s="144"/>
      <c r="M208" s="149"/>
      <c r="N208" s="150"/>
      <c r="O208" s="150"/>
      <c r="P208" s="150"/>
      <c r="Q208" s="150"/>
      <c r="R208" s="150"/>
      <c r="S208" s="150"/>
      <c r="T208" s="151"/>
      <c r="AT208" s="146" t="s">
        <v>125</v>
      </c>
      <c r="AU208" s="146" t="s">
        <v>81</v>
      </c>
      <c r="AV208" s="12" t="s">
        <v>81</v>
      </c>
      <c r="AW208" s="12" t="s">
        <v>3</v>
      </c>
      <c r="AX208" s="12" t="s">
        <v>79</v>
      </c>
      <c r="AY208" s="146" t="s">
        <v>116</v>
      </c>
    </row>
    <row r="209" spans="2:65" s="1" customFormat="1" ht="16.5" customHeight="1">
      <c r="B209" s="131"/>
      <c r="C209" s="132" t="s">
        <v>309</v>
      </c>
      <c r="D209" s="132" t="s">
        <v>118</v>
      </c>
      <c r="E209" s="133" t="s">
        <v>310</v>
      </c>
      <c r="F209" s="134" t="s">
        <v>311</v>
      </c>
      <c r="G209" s="135" t="s">
        <v>174</v>
      </c>
      <c r="H209" s="136">
        <v>4780.8419999999996</v>
      </c>
      <c r="I209" s="137"/>
      <c r="J209" s="137">
        <f>ROUND(I209*H209,2)</f>
        <v>0</v>
      </c>
      <c r="K209" s="134" t="s">
        <v>122</v>
      </c>
      <c r="L209" s="28"/>
      <c r="M209" s="138" t="s">
        <v>1</v>
      </c>
      <c r="N209" s="139" t="s">
        <v>36</v>
      </c>
      <c r="O209" s="140">
        <v>8.9999999999999993E-3</v>
      </c>
      <c r="P209" s="140">
        <f>O209*H209</f>
        <v>43.027577999999991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123</v>
      </c>
      <c r="AT209" s="142" t="s">
        <v>118</v>
      </c>
      <c r="AU209" s="142" t="s">
        <v>81</v>
      </c>
      <c r="AY209" s="16" t="s">
        <v>116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79</v>
      </c>
      <c r="BK209" s="143">
        <f>ROUND(I209*H209,2)</f>
        <v>0</v>
      </c>
      <c r="BL209" s="16" t="s">
        <v>123</v>
      </c>
      <c r="BM209" s="142" t="s">
        <v>312</v>
      </c>
    </row>
    <row r="210" spans="2:65" s="12" customFormat="1">
      <c r="B210" s="144"/>
      <c r="D210" s="145" t="s">
        <v>125</v>
      </c>
      <c r="E210" s="146" t="s">
        <v>1</v>
      </c>
      <c r="F210" s="147" t="s">
        <v>313</v>
      </c>
      <c r="H210" s="148">
        <v>4780.8419999999996</v>
      </c>
      <c r="L210" s="144"/>
      <c r="M210" s="149"/>
      <c r="N210" s="150"/>
      <c r="O210" s="150"/>
      <c r="P210" s="150"/>
      <c r="Q210" s="150"/>
      <c r="R210" s="150"/>
      <c r="S210" s="150"/>
      <c r="T210" s="151"/>
      <c r="AT210" s="146" t="s">
        <v>125</v>
      </c>
      <c r="AU210" s="146" t="s">
        <v>81</v>
      </c>
      <c r="AV210" s="12" t="s">
        <v>81</v>
      </c>
      <c r="AW210" s="12" t="s">
        <v>28</v>
      </c>
      <c r="AX210" s="12" t="s">
        <v>79</v>
      </c>
      <c r="AY210" s="146" t="s">
        <v>116</v>
      </c>
    </row>
    <row r="211" spans="2:65" s="1" customFormat="1" ht="24" customHeight="1">
      <c r="B211" s="131"/>
      <c r="C211" s="132" t="s">
        <v>314</v>
      </c>
      <c r="D211" s="132" t="s">
        <v>118</v>
      </c>
      <c r="E211" s="133" t="s">
        <v>315</v>
      </c>
      <c r="F211" s="134" t="s">
        <v>316</v>
      </c>
      <c r="G211" s="135" t="s">
        <v>317</v>
      </c>
      <c r="H211" s="136">
        <v>9800.7260000000006</v>
      </c>
      <c r="I211" s="137"/>
      <c r="J211" s="137">
        <f>ROUND(I211*H211,2)</f>
        <v>0</v>
      </c>
      <c r="K211" s="134" t="s">
        <v>1</v>
      </c>
      <c r="L211" s="28"/>
      <c r="M211" s="138" t="s">
        <v>1</v>
      </c>
      <c r="N211" s="139" t="s">
        <v>36</v>
      </c>
      <c r="O211" s="140">
        <v>0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123</v>
      </c>
      <c r="AT211" s="142" t="s">
        <v>118</v>
      </c>
      <c r="AU211" s="142" t="s">
        <v>81</v>
      </c>
      <c r="AY211" s="16" t="s">
        <v>116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79</v>
      </c>
      <c r="BK211" s="143">
        <f>ROUND(I211*H211,2)</f>
        <v>0</v>
      </c>
      <c r="BL211" s="16" t="s">
        <v>123</v>
      </c>
      <c r="BM211" s="142" t="s">
        <v>318</v>
      </c>
    </row>
    <row r="212" spans="2:65" s="12" customFormat="1">
      <c r="B212" s="144"/>
      <c r="D212" s="145" t="s">
        <v>125</v>
      </c>
      <c r="F212" s="147" t="s">
        <v>319</v>
      </c>
      <c r="H212" s="148">
        <v>9800.7260000000006</v>
      </c>
      <c r="L212" s="144"/>
      <c r="M212" s="149"/>
      <c r="N212" s="150"/>
      <c r="O212" s="150"/>
      <c r="P212" s="150"/>
      <c r="Q212" s="150"/>
      <c r="R212" s="150"/>
      <c r="S212" s="150"/>
      <c r="T212" s="151"/>
      <c r="AT212" s="146" t="s">
        <v>125</v>
      </c>
      <c r="AU212" s="146" t="s">
        <v>81</v>
      </c>
      <c r="AV212" s="12" t="s">
        <v>81</v>
      </c>
      <c r="AW212" s="12" t="s">
        <v>3</v>
      </c>
      <c r="AX212" s="12" t="s">
        <v>79</v>
      </c>
      <c r="AY212" s="146" t="s">
        <v>116</v>
      </c>
    </row>
    <row r="213" spans="2:65" s="1" customFormat="1" ht="24" customHeight="1">
      <c r="B213" s="131"/>
      <c r="C213" s="132" t="s">
        <v>320</v>
      </c>
      <c r="D213" s="132" t="s">
        <v>118</v>
      </c>
      <c r="E213" s="133" t="s">
        <v>321</v>
      </c>
      <c r="F213" s="134" t="s">
        <v>322</v>
      </c>
      <c r="G213" s="135" t="s">
        <v>174</v>
      </c>
      <c r="H213" s="136">
        <v>4310.7370000000001</v>
      </c>
      <c r="I213" s="137"/>
      <c r="J213" s="137">
        <f>ROUND(I213*H213,2)</f>
        <v>0</v>
      </c>
      <c r="K213" s="134" t="s">
        <v>122</v>
      </c>
      <c r="L213" s="28"/>
      <c r="M213" s="138" t="s">
        <v>1</v>
      </c>
      <c r="N213" s="139" t="s">
        <v>36</v>
      </c>
      <c r="O213" s="140">
        <v>0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123</v>
      </c>
      <c r="AT213" s="142" t="s">
        <v>118</v>
      </c>
      <c r="AU213" s="142" t="s">
        <v>81</v>
      </c>
      <c r="AY213" s="16" t="s">
        <v>116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79</v>
      </c>
      <c r="BK213" s="143">
        <f>ROUND(I213*H213,2)</f>
        <v>0</v>
      </c>
      <c r="BL213" s="16" t="s">
        <v>123</v>
      </c>
      <c r="BM213" s="142" t="s">
        <v>323</v>
      </c>
    </row>
    <row r="214" spans="2:65" s="14" customFormat="1">
      <c r="B214" s="159"/>
      <c r="D214" s="145" t="s">
        <v>125</v>
      </c>
      <c r="E214" s="160" t="s">
        <v>1</v>
      </c>
      <c r="F214" s="161" t="s">
        <v>324</v>
      </c>
      <c r="H214" s="160" t="s">
        <v>1</v>
      </c>
      <c r="L214" s="159"/>
      <c r="M214" s="162"/>
      <c r="N214" s="163"/>
      <c r="O214" s="163"/>
      <c r="P214" s="163"/>
      <c r="Q214" s="163"/>
      <c r="R214" s="163"/>
      <c r="S214" s="163"/>
      <c r="T214" s="164"/>
      <c r="AT214" s="160" t="s">
        <v>125</v>
      </c>
      <c r="AU214" s="160" t="s">
        <v>81</v>
      </c>
      <c r="AV214" s="14" t="s">
        <v>79</v>
      </c>
      <c r="AW214" s="14" t="s">
        <v>28</v>
      </c>
      <c r="AX214" s="14" t="s">
        <v>71</v>
      </c>
      <c r="AY214" s="160" t="s">
        <v>116</v>
      </c>
    </row>
    <row r="215" spans="2:65" s="12" customFormat="1">
      <c r="B215" s="144"/>
      <c r="D215" s="145" t="s">
        <v>125</v>
      </c>
      <c r="E215" s="146" t="s">
        <v>1</v>
      </c>
      <c r="F215" s="147" t="s">
        <v>325</v>
      </c>
      <c r="H215" s="148">
        <v>4310.7370000000001</v>
      </c>
      <c r="L215" s="144"/>
      <c r="M215" s="149"/>
      <c r="N215" s="150"/>
      <c r="O215" s="150"/>
      <c r="P215" s="150"/>
      <c r="Q215" s="150"/>
      <c r="R215" s="150"/>
      <c r="S215" s="150"/>
      <c r="T215" s="151"/>
      <c r="AT215" s="146" t="s">
        <v>125</v>
      </c>
      <c r="AU215" s="146" t="s">
        <v>81</v>
      </c>
      <c r="AV215" s="12" t="s">
        <v>81</v>
      </c>
      <c r="AW215" s="12" t="s">
        <v>28</v>
      </c>
      <c r="AX215" s="12" t="s">
        <v>79</v>
      </c>
      <c r="AY215" s="146" t="s">
        <v>116</v>
      </c>
    </row>
    <row r="216" spans="2:65" s="1" customFormat="1" ht="16.5" customHeight="1">
      <c r="B216" s="131"/>
      <c r="C216" s="165" t="s">
        <v>326</v>
      </c>
      <c r="D216" s="165" t="s">
        <v>249</v>
      </c>
      <c r="E216" s="166" t="s">
        <v>327</v>
      </c>
      <c r="F216" s="167" t="s">
        <v>328</v>
      </c>
      <c r="G216" s="168" t="s">
        <v>317</v>
      </c>
      <c r="H216" s="169">
        <v>3830.0529999999999</v>
      </c>
      <c r="I216" s="170"/>
      <c r="J216" s="170">
        <f>ROUND(I216*H216,2)</f>
        <v>0</v>
      </c>
      <c r="K216" s="167" t="s">
        <v>122</v>
      </c>
      <c r="L216" s="171"/>
      <c r="M216" s="172" t="s">
        <v>1</v>
      </c>
      <c r="N216" s="173" t="s">
        <v>36</v>
      </c>
      <c r="O216" s="140">
        <v>0</v>
      </c>
      <c r="P216" s="140">
        <f>O216*H216</f>
        <v>0</v>
      </c>
      <c r="Q216" s="140">
        <v>1</v>
      </c>
      <c r="R216" s="140">
        <f>Q216*H216</f>
        <v>3830.0529999999999</v>
      </c>
      <c r="S216" s="140">
        <v>0</v>
      </c>
      <c r="T216" s="141">
        <f>S216*H216</f>
        <v>0</v>
      </c>
      <c r="AR216" s="142" t="s">
        <v>156</v>
      </c>
      <c r="AT216" s="142" t="s">
        <v>249</v>
      </c>
      <c r="AU216" s="142" t="s">
        <v>81</v>
      </c>
      <c r="AY216" s="16" t="s">
        <v>116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79</v>
      </c>
      <c r="BK216" s="143">
        <f>ROUND(I216*H216,2)</f>
        <v>0</v>
      </c>
      <c r="BL216" s="16" t="s">
        <v>123</v>
      </c>
      <c r="BM216" s="142" t="s">
        <v>329</v>
      </c>
    </row>
    <row r="217" spans="2:65" s="14" customFormat="1">
      <c r="B217" s="159"/>
      <c r="D217" s="145" t="s">
        <v>125</v>
      </c>
      <c r="E217" s="160" t="s">
        <v>1</v>
      </c>
      <c r="F217" s="161" t="s">
        <v>330</v>
      </c>
      <c r="H217" s="160" t="s">
        <v>1</v>
      </c>
      <c r="L217" s="159"/>
      <c r="M217" s="162"/>
      <c r="N217" s="163"/>
      <c r="O217" s="163"/>
      <c r="P217" s="163"/>
      <c r="Q217" s="163"/>
      <c r="R217" s="163"/>
      <c r="S217" s="163"/>
      <c r="T217" s="164"/>
      <c r="AT217" s="160" t="s">
        <v>125</v>
      </c>
      <c r="AU217" s="160" t="s">
        <v>81</v>
      </c>
      <c r="AV217" s="14" t="s">
        <v>79</v>
      </c>
      <c r="AW217" s="14" t="s">
        <v>28</v>
      </c>
      <c r="AX217" s="14" t="s">
        <v>71</v>
      </c>
      <c r="AY217" s="160" t="s">
        <v>116</v>
      </c>
    </row>
    <row r="218" spans="2:65" s="12" customFormat="1">
      <c r="B218" s="144"/>
      <c r="D218" s="145" t="s">
        <v>125</v>
      </c>
      <c r="E218" s="146" t="s">
        <v>1</v>
      </c>
      <c r="F218" s="147" t="s">
        <v>331</v>
      </c>
      <c r="H218" s="148">
        <v>2293.4450000000002</v>
      </c>
      <c r="L218" s="144"/>
      <c r="M218" s="149"/>
      <c r="N218" s="150"/>
      <c r="O218" s="150"/>
      <c r="P218" s="150"/>
      <c r="Q218" s="150"/>
      <c r="R218" s="150"/>
      <c r="S218" s="150"/>
      <c r="T218" s="151"/>
      <c r="AT218" s="146" t="s">
        <v>125</v>
      </c>
      <c r="AU218" s="146" t="s">
        <v>81</v>
      </c>
      <c r="AV218" s="12" t="s">
        <v>81</v>
      </c>
      <c r="AW218" s="12" t="s">
        <v>28</v>
      </c>
      <c r="AX218" s="12" t="s">
        <v>79</v>
      </c>
      <c r="AY218" s="146" t="s">
        <v>116</v>
      </c>
    </row>
    <row r="219" spans="2:65" s="12" customFormat="1">
      <c r="B219" s="144"/>
      <c r="D219" s="145" t="s">
        <v>125</v>
      </c>
      <c r="F219" s="147" t="s">
        <v>332</v>
      </c>
      <c r="H219" s="148">
        <v>3830.0529999999999</v>
      </c>
      <c r="L219" s="144"/>
      <c r="M219" s="149"/>
      <c r="N219" s="150"/>
      <c r="O219" s="150"/>
      <c r="P219" s="150"/>
      <c r="Q219" s="150"/>
      <c r="R219" s="150"/>
      <c r="S219" s="150"/>
      <c r="T219" s="151"/>
      <c r="AT219" s="146" t="s">
        <v>125</v>
      </c>
      <c r="AU219" s="146" t="s">
        <v>81</v>
      </c>
      <c r="AV219" s="12" t="s">
        <v>81</v>
      </c>
      <c r="AW219" s="12" t="s">
        <v>3</v>
      </c>
      <c r="AX219" s="12" t="s">
        <v>79</v>
      </c>
      <c r="AY219" s="146" t="s">
        <v>116</v>
      </c>
    </row>
    <row r="220" spans="2:65" s="1" customFormat="1" ht="24" customHeight="1">
      <c r="B220" s="131"/>
      <c r="C220" s="132" t="s">
        <v>333</v>
      </c>
      <c r="D220" s="132" t="s">
        <v>118</v>
      </c>
      <c r="E220" s="133" t="s">
        <v>334</v>
      </c>
      <c r="F220" s="134" t="s">
        <v>335</v>
      </c>
      <c r="G220" s="135" t="s">
        <v>174</v>
      </c>
      <c r="H220" s="136">
        <v>1809.0160000000001</v>
      </c>
      <c r="I220" s="137"/>
      <c r="J220" s="137">
        <f>ROUND(I220*H220,2)</f>
        <v>0</v>
      </c>
      <c r="K220" s="134" t="s">
        <v>122</v>
      </c>
      <c r="L220" s="28"/>
      <c r="M220" s="138" t="s">
        <v>1</v>
      </c>
      <c r="N220" s="139" t="s">
        <v>36</v>
      </c>
      <c r="O220" s="140">
        <v>0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AR220" s="142" t="s">
        <v>123</v>
      </c>
      <c r="AT220" s="142" t="s">
        <v>118</v>
      </c>
      <c r="AU220" s="142" t="s">
        <v>81</v>
      </c>
      <c r="AY220" s="16" t="s">
        <v>116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79</v>
      </c>
      <c r="BK220" s="143">
        <f>ROUND(I220*H220,2)</f>
        <v>0</v>
      </c>
      <c r="BL220" s="16" t="s">
        <v>123</v>
      </c>
      <c r="BM220" s="142" t="s">
        <v>336</v>
      </c>
    </row>
    <row r="221" spans="2:65" s="12" customFormat="1">
      <c r="B221" s="144"/>
      <c r="D221" s="145" t="s">
        <v>125</v>
      </c>
      <c r="E221" s="146" t="s">
        <v>1</v>
      </c>
      <c r="F221" s="147" t="s">
        <v>337</v>
      </c>
      <c r="H221" s="148">
        <v>1809.0160000000001</v>
      </c>
      <c r="L221" s="144"/>
      <c r="M221" s="149"/>
      <c r="N221" s="150"/>
      <c r="O221" s="150"/>
      <c r="P221" s="150"/>
      <c r="Q221" s="150"/>
      <c r="R221" s="150"/>
      <c r="S221" s="150"/>
      <c r="T221" s="151"/>
      <c r="AT221" s="146" t="s">
        <v>125</v>
      </c>
      <c r="AU221" s="146" t="s">
        <v>81</v>
      </c>
      <c r="AV221" s="12" t="s">
        <v>81</v>
      </c>
      <c r="AW221" s="12" t="s">
        <v>28</v>
      </c>
      <c r="AX221" s="12" t="s">
        <v>79</v>
      </c>
      <c r="AY221" s="146" t="s">
        <v>116</v>
      </c>
    </row>
    <row r="222" spans="2:65" s="1" customFormat="1" ht="16.5" customHeight="1">
      <c r="B222" s="131"/>
      <c r="C222" s="165" t="s">
        <v>338</v>
      </c>
      <c r="D222" s="165" t="s">
        <v>249</v>
      </c>
      <c r="E222" s="166" t="s">
        <v>339</v>
      </c>
      <c r="F222" s="167" t="s">
        <v>340</v>
      </c>
      <c r="G222" s="168" t="s">
        <v>317</v>
      </c>
      <c r="H222" s="169">
        <v>3021.0569999999998</v>
      </c>
      <c r="I222" s="170"/>
      <c r="J222" s="170">
        <f>ROUND(I222*H222,2)</f>
        <v>0</v>
      </c>
      <c r="K222" s="167" t="s">
        <v>134</v>
      </c>
      <c r="L222" s="171"/>
      <c r="M222" s="172" t="s">
        <v>1</v>
      </c>
      <c r="N222" s="173" t="s">
        <v>36</v>
      </c>
      <c r="O222" s="140">
        <v>0</v>
      </c>
      <c r="P222" s="140">
        <f>O222*H222</f>
        <v>0</v>
      </c>
      <c r="Q222" s="140">
        <v>1</v>
      </c>
      <c r="R222" s="140">
        <f>Q222*H222</f>
        <v>3021.0569999999998</v>
      </c>
      <c r="S222" s="140">
        <v>0</v>
      </c>
      <c r="T222" s="141">
        <f>S222*H222</f>
        <v>0</v>
      </c>
      <c r="AR222" s="142" t="s">
        <v>156</v>
      </c>
      <c r="AT222" s="142" t="s">
        <v>249</v>
      </c>
      <c r="AU222" s="142" t="s">
        <v>81</v>
      </c>
      <c r="AY222" s="16" t="s">
        <v>116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6" t="s">
        <v>79</v>
      </c>
      <c r="BK222" s="143">
        <f>ROUND(I222*H222,2)</f>
        <v>0</v>
      </c>
      <c r="BL222" s="16" t="s">
        <v>123</v>
      </c>
      <c r="BM222" s="142" t="s">
        <v>341</v>
      </c>
    </row>
    <row r="223" spans="2:65" s="12" customFormat="1">
      <c r="B223" s="144"/>
      <c r="D223" s="145" t="s">
        <v>125</v>
      </c>
      <c r="F223" s="147" t="s">
        <v>342</v>
      </c>
      <c r="H223" s="148">
        <v>3021.0569999999998</v>
      </c>
      <c r="L223" s="144"/>
      <c r="M223" s="149"/>
      <c r="N223" s="150"/>
      <c r="O223" s="150"/>
      <c r="P223" s="150"/>
      <c r="Q223" s="150"/>
      <c r="R223" s="150"/>
      <c r="S223" s="150"/>
      <c r="T223" s="151"/>
      <c r="AT223" s="146" t="s">
        <v>125</v>
      </c>
      <c r="AU223" s="146" t="s">
        <v>81</v>
      </c>
      <c r="AV223" s="12" t="s">
        <v>81</v>
      </c>
      <c r="AW223" s="12" t="s">
        <v>3</v>
      </c>
      <c r="AX223" s="12" t="s">
        <v>79</v>
      </c>
      <c r="AY223" s="146" t="s">
        <v>116</v>
      </c>
    </row>
    <row r="224" spans="2:65" s="1" customFormat="1" ht="24" customHeight="1">
      <c r="B224" s="131"/>
      <c r="C224" s="132" t="s">
        <v>343</v>
      </c>
      <c r="D224" s="132" t="s">
        <v>118</v>
      </c>
      <c r="E224" s="133" t="s">
        <v>344</v>
      </c>
      <c r="F224" s="134" t="s">
        <v>345</v>
      </c>
      <c r="G224" s="135" t="s">
        <v>121</v>
      </c>
      <c r="H224" s="136">
        <v>6734.47</v>
      </c>
      <c r="I224" s="137"/>
      <c r="J224" s="137">
        <f>ROUND(I224*H224,2)</f>
        <v>0</v>
      </c>
      <c r="K224" s="134" t="s">
        <v>122</v>
      </c>
      <c r="L224" s="28"/>
      <c r="M224" s="138" t="s">
        <v>1</v>
      </c>
      <c r="N224" s="139" t="s">
        <v>36</v>
      </c>
      <c r="O224" s="140">
        <v>0.05</v>
      </c>
      <c r="P224" s="140">
        <f>O224*H224</f>
        <v>336.72350000000006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123</v>
      </c>
      <c r="AT224" s="142" t="s">
        <v>118</v>
      </c>
      <c r="AU224" s="142" t="s">
        <v>81</v>
      </c>
      <c r="AY224" s="16" t="s">
        <v>116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79</v>
      </c>
      <c r="BK224" s="143">
        <f>ROUND(I224*H224,2)</f>
        <v>0</v>
      </c>
      <c r="BL224" s="16" t="s">
        <v>123</v>
      </c>
      <c r="BM224" s="142" t="s">
        <v>346</v>
      </c>
    </row>
    <row r="225" spans="2:65" s="12" customFormat="1">
      <c r="B225" s="144"/>
      <c r="D225" s="145" t="s">
        <v>125</v>
      </c>
      <c r="E225" s="146" t="s">
        <v>1</v>
      </c>
      <c r="F225" s="147" t="s">
        <v>347</v>
      </c>
      <c r="H225" s="148">
        <v>2195.9699999999998</v>
      </c>
      <c r="L225" s="144"/>
      <c r="M225" s="149"/>
      <c r="N225" s="150"/>
      <c r="O225" s="150"/>
      <c r="P225" s="150"/>
      <c r="Q225" s="150"/>
      <c r="R225" s="150"/>
      <c r="S225" s="150"/>
      <c r="T225" s="151"/>
      <c r="AT225" s="146" t="s">
        <v>125</v>
      </c>
      <c r="AU225" s="146" t="s">
        <v>81</v>
      </c>
      <c r="AV225" s="12" t="s">
        <v>81</v>
      </c>
      <c r="AW225" s="12" t="s">
        <v>28</v>
      </c>
      <c r="AX225" s="12" t="s">
        <v>71</v>
      </c>
      <c r="AY225" s="146" t="s">
        <v>116</v>
      </c>
    </row>
    <row r="226" spans="2:65" s="12" customFormat="1">
      <c r="B226" s="144"/>
      <c r="D226" s="145" t="s">
        <v>125</v>
      </c>
      <c r="E226" s="146" t="s">
        <v>1</v>
      </c>
      <c r="F226" s="147" t="s">
        <v>348</v>
      </c>
      <c r="H226" s="148">
        <v>4538.5</v>
      </c>
      <c r="L226" s="144"/>
      <c r="M226" s="149"/>
      <c r="N226" s="150"/>
      <c r="O226" s="150"/>
      <c r="P226" s="150"/>
      <c r="Q226" s="150"/>
      <c r="R226" s="150"/>
      <c r="S226" s="150"/>
      <c r="T226" s="151"/>
      <c r="AT226" s="146" t="s">
        <v>125</v>
      </c>
      <c r="AU226" s="146" t="s">
        <v>81</v>
      </c>
      <c r="AV226" s="12" t="s">
        <v>81</v>
      </c>
      <c r="AW226" s="12" t="s">
        <v>28</v>
      </c>
      <c r="AX226" s="12" t="s">
        <v>71</v>
      </c>
      <c r="AY226" s="146" t="s">
        <v>116</v>
      </c>
    </row>
    <row r="227" spans="2:65" s="13" customFormat="1">
      <c r="B227" s="152"/>
      <c r="D227" s="145" t="s">
        <v>125</v>
      </c>
      <c r="E227" s="153" t="s">
        <v>1</v>
      </c>
      <c r="F227" s="154" t="s">
        <v>138</v>
      </c>
      <c r="H227" s="155">
        <v>6734.47</v>
      </c>
      <c r="L227" s="152"/>
      <c r="M227" s="156"/>
      <c r="N227" s="157"/>
      <c r="O227" s="157"/>
      <c r="P227" s="157"/>
      <c r="Q227" s="157"/>
      <c r="R227" s="157"/>
      <c r="S227" s="157"/>
      <c r="T227" s="158"/>
      <c r="AT227" s="153" t="s">
        <v>125</v>
      </c>
      <c r="AU227" s="153" t="s">
        <v>81</v>
      </c>
      <c r="AV227" s="13" t="s">
        <v>123</v>
      </c>
      <c r="AW227" s="13" t="s">
        <v>28</v>
      </c>
      <c r="AX227" s="13" t="s">
        <v>79</v>
      </c>
      <c r="AY227" s="153" t="s">
        <v>116</v>
      </c>
    </row>
    <row r="228" spans="2:65" s="1" customFormat="1" ht="16.5" customHeight="1">
      <c r="B228" s="131"/>
      <c r="C228" s="132" t="s">
        <v>349</v>
      </c>
      <c r="D228" s="132" t="s">
        <v>118</v>
      </c>
      <c r="E228" s="133" t="s">
        <v>350</v>
      </c>
      <c r="F228" s="134" t="s">
        <v>351</v>
      </c>
      <c r="G228" s="135" t="s">
        <v>121</v>
      </c>
      <c r="H228" s="136">
        <v>2195.9699999999998</v>
      </c>
      <c r="I228" s="137"/>
      <c r="J228" s="137">
        <f>ROUND(I228*H228,2)</f>
        <v>0</v>
      </c>
      <c r="K228" s="134" t="s">
        <v>122</v>
      </c>
      <c r="L228" s="28"/>
      <c r="M228" s="138" t="s">
        <v>1</v>
      </c>
      <c r="N228" s="139" t="s">
        <v>36</v>
      </c>
      <c r="O228" s="140">
        <v>1.2E-2</v>
      </c>
      <c r="P228" s="140">
        <f>O228*H228</f>
        <v>26.35164</v>
      </c>
      <c r="Q228" s="140">
        <v>1.2700000000000001E-3</v>
      </c>
      <c r="R228" s="140">
        <f>Q228*H228</f>
        <v>2.7888818999999998</v>
      </c>
      <c r="S228" s="140">
        <v>0</v>
      </c>
      <c r="T228" s="141">
        <f>S228*H228</f>
        <v>0</v>
      </c>
      <c r="AR228" s="142" t="s">
        <v>123</v>
      </c>
      <c r="AT228" s="142" t="s">
        <v>118</v>
      </c>
      <c r="AU228" s="142" t="s">
        <v>81</v>
      </c>
      <c r="AY228" s="16" t="s">
        <v>116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6" t="s">
        <v>79</v>
      </c>
      <c r="BK228" s="143">
        <f>ROUND(I228*H228,2)</f>
        <v>0</v>
      </c>
      <c r="BL228" s="16" t="s">
        <v>123</v>
      </c>
      <c r="BM228" s="142" t="s">
        <v>352</v>
      </c>
    </row>
    <row r="229" spans="2:65" s="12" customFormat="1">
      <c r="B229" s="144"/>
      <c r="D229" s="145" t="s">
        <v>125</v>
      </c>
      <c r="E229" s="146" t="s">
        <v>1</v>
      </c>
      <c r="F229" s="147" t="s">
        <v>347</v>
      </c>
      <c r="H229" s="148">
        <v>2195.9699999999998</v>
      </c>
      <c r="L229" s="144"/>
      <c r="M229" s="149"/>
      <c r="N229" s="150"/>
      <c r="O229" s="150"/>
      <c r="P229" s="150"/>
      <c r="Q229" s="150"/>
      <c r="R229" s="150"/>
      <c r="S229" s="150"/>
      <c r="T229" s="151"/>
      <c r="AT229" s="146" t="s">
        <v>125</v>
      </c>
      <c r="AU229" s="146" t="s">
        <v>81</v>
      </c>
      <c r="AV229" s="12" t="s">
        <v>81</v>
      </c>
      <c r="AW229" s="12" t="s">
        <v>28</v>
      </c>
      <c r="AX229" s="12" t="s">
        <v>79</v>
      </c>
      <c r="AY229" s="146" t="s">
        <v>116</v>
      </c>
    </row>
    <row r="230" spans="2:65" s="1" customFormat="1" ht="16.5" customHeight="1">
      <c r="B230" s="131"/>
      <c r="C230" s="165" t="s">
        <v>353</v>
      </c>
      <c r="D230" s="165" t="s">
        <v>249</v>
      </c>
      <c r="E230" s="166" t="s">
        <v>354</v>
      </c>
      <c r="F230" s="167" t="s">
        <v>355</v>
      </c>
      <c r="G230" s="168" t="s">
        <v>356</v>
      </c>
      <c r="H230" s="169">
        <v>54.899000000000001</v>
      </c>
      <c r="I230" s="170"/>
      <c r="J230" s="170">
        <f>ROUND(I230*H230,2)</f>
        <v>0</v>
      </c>
      <c r="K230" s="167" t="s">
        <v>122</v>
      </c>
      <c r="L230" s="171"/>
      <c r="M230" s="172" t="s">
        <v>1</v>
      </c>
      <c r="N230" s="173" t="s">
        <v>36</v>
      </c>
      <c r="O230" s="140">
        <v>0</v>
      </c>
      <c r="P230" s="140">
        <f>O230*H230</f>
        <v>0</v>
      </c>
      <c r="Q230" s="140">
        <v>1E-3</v>
      </c>
      <c r="R230" s="140">
        <f>Q230*H230</f>
        <v>5.4899000000000003E-2</v>
      </c>
      <c r="S230" s="140">
        <v>0</v>
      </c>
      <c r="T230" s="141">
        <f>S230*H230</f>
        <v>0</v>
      </c>
      <c r="AR230" s="142" t="s">
        <v>156</v>
      </c>
      <c r="AT230" s="142" t="s">
        <v>249</v>
      </c>
      <c r="AU230" s="142" t="s">
        <v>81</v>
      </c>
      <c r="AY230" s="16" t="s">
        <v>116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79</v>
      </c>
      <c r="BK230" s="143">
        <f>ROUND(I230*H230,2)</f>
        <v>0</v>
      </c>
      <c r="BL230" s="16" t="s">
        <v>123</v>
      </c>
      <c r="BM230" s="142" t="s">
        <v>357</v>
      </c>
    </row>
    <row r="231" spans="2:65" s="12" customFormat="1">
      <c r="B231" s="144"/>
      <c r="D231" s="145" t="s">
        <v>125</v>
      </c>
      <c r="F231" s="147" t="s">
        <v>358</v>
      </c>
      <c r="H231" s="148">
        <v>54.899000000000001</v>
      </c>
      <c r="L231" s="144"/>
      <c r="M231" s="149"/>
      <c r="N231" s="150"/>
      <c r="O231" s="150"/>
      <c r="P231" s="150"/>
      <c r="Q231" s="150"/>
      <c r="R231" s="150"/>
      <c r="S231" s="150"/>
      <c r="T231" s="151"/>
      <c r="AT231" s="146" t="s">
        <v>125</v>
      </c>
      <c r="AU231" s="146" t="s">
        <v>81</v>
      </c>
      <c r="AV231" s="12" t="s">
        <v>81</v>
      </c>
      <c r="AW231" s="12" t="s">
        <v>3</v>
      </c>
      <c r="AX231" s="12" t="s">
        <v>79</v>
      </c>
      <c r="AY231" s="146" t="s">
        <v>116</v>
      </c>
    </row>
    <row r="232" spans="2:65" s="1" customFormat="1" ht="16.5" customHeight="1">
      <c r="B232" s="131"/>
      <c r="C232" s="132" t="s">
        <v>359</v>
      </c>
      <c r="D232" s="132" t="s">
        <v>118</v>
      </c>
      <c r="E232" s="133" t="s">
        <v>360</v>
      </c>
      <c r="F232" s="134" t="s">
        <v>361</v>
      </c>
      <c r="G232" s="135" t="s">
        <v>159</v>
      </c>
      <c r="H232" s="136">
        <v>4111.3999999999996</v>
      </c>
      <c r="I232" s="137"/>
      <c r="J232" s="137">
        <f>ROUND(I232*H232,2)</f>
        <v>0</v>
      </c>
      <c r="K232" s="134" t="s">
        <v>362</v>
      </c>
      <c r="L232" s="28"/>
      <c r="M232" s="138" t="s">
        <v>1</v>
      </c>
      <c r="N232" s="139" t="s">
        <v>36</v>
      </c>
      <c r="O232" s="140">
        <v>4.5999999999999999E-2</v>
      </c>
      <c r="P232" s="140">
        <f>O232*H232</f>
        <v>189.12439999999998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363</v>
      </c>
      <c r="AT232" s="142" t="s">
        <v>118</v>
      </c>
      <c r="AU232" s="142" t="s">
        <v>81</v>
      </c>
      <c r="AY232" s="16" t="s">
        <v>116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79</v>
      </c>
      <c r="BK232" s="143">
        <f>ROUND(I232*H232,2)</f>
        <v>0</v>
      </c>
      <c r="BL232" s="16" t="s">
        <v>363</v>
      </c>
      <c r="BM232" s="142" t="s">
        <v>364</v>
      </c>
    </row>
    <row r="233" spans="2:65" s="1" customFormat="1" ht="16.5" customHeight="1">
      <c r="B233" s="131"/>
      <c r="C233" s="165" t="s">
        <v>365</v>
      </c>
      <c r="D233" s="165" t="s">
        <v>249</v>
      </c>
      <c r="E233" s="166" t="s">
        <v>366</v>
      </c>
      <c r="F233" s="167" t="s">
        <v>367</v>
      </c>
      <c r="G233" s="168" t="s">
        <v>159</v>
      </c>
      <c r="H233" s="169">
        <v>4933.68</v>
      </c>
      <c r="I233" s="170"/>
      <c r="J233" s="170">
        <f>ROUND(I233*H233,2)</f>
        <v>0</v>
      </c>
      <c r="K233" s="167" t="s">
        <v>368</v>
      </c>
      <c r="L233" s="171"/>
      <c r="M233" s="172" t="s">
        <v>1</v>
      </c>
      <c r="N233" s="173" t="s">
        <v>36</v>
      </c>
      <c r="O233" s="140">
        <v>0</v>
      </c>
      <c r="P233" s="140">
        <f>O233*H233</f>
        <v>0</v>
      </c>
      <c r="Q233" s="140">
        <v>5.0000000000000002E-5</v>
      </c>
      <c r="R233" s="140">
        <f>Q233*H233</f>
        <v>0.24668400000000001</v>
      </c>
      <c r="S233" s="140">
        <v>0</v>
      </c>
      <c r="T233" s="141">
        <f>S233*H233</f>
        <v>0</v>
      </c>
      <c r="AR233" s="142" t="s">
        <v>369</v>
      </c>
      <c r="AT233" s="142" t="s">
        <v>249</v>
      </c>
      <c r="AU233" s="142" t="s">
        <v>81</v>
      </c>
      <c r="AY233" s="16" t="s">
        <v>116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79</v>
      </c>
      <c r="BK233" s="143">
        <f>ROUND(I233*H233,2)</f>
        <v>0</v>
      </c>
      <c r="BL233" s="16" t="s">
        <v>369</v>
      </c>
      <c r="BM233" s="142" t="s">
        <v>370</v>
      </c>
    </row>
    <row r="234" spans="2:65" s="12" customFormat="1">
      <c r="B234" s="144"/>
      <c r="D234" s="145" t="s">
        <v>125</v>
      </c>
      <c r="F234" s="147" t="s">
        <v>371</v>
      </c>
      <c r="H234" s="148">
        <v>4933.68</v>
      </c>
      <c r="L234" s="144"/>
      <c r="M234" s="149"/>
      <c r="N234" s="150"/>
      <c r="O234" s="150"/>
      <c r="P234" s="150"/>
      <c r="Q234" s="150"/>
      <c r="R234" s="150"/>
      <c r="S234" s="150"/>
      <c r="T234" s="151"/>
      <c r="AT234" s="146" t="s">
        <v>125</v>
      </c>
      <c r="AU234" s="146" t="s">
        <v>81</v>
      </c>
      <c r="AV234" s="12" t="s">
        <v>81</v>
      </c>
      <c r="AW234" s="12" t="s">
        <v>3</v>
      </c>
      <c r="AX234" s="12" t="s">
        <v>79</v>
      </c>
      <c r="AY234" s="146" t="s">
        <v>116</v>
      </c>
    </row>
    <row r="235" spans="2:65" s="1" customFormat="1" ht="16.5" customHeight="1">
      <c r="B235" s="131"/>
      <c r="C235" s="132" t="s">
        <v>372</v>
      </c>
      <c r="D235" s="132" t="s">
        <v>118</v>
      </c>
      <c r="E235" s="133" t="s">
        <v>373</v>
      </c>
      <c r="F235" s="134" t="s">
        <v>374</v>
      </c>
      <c r="G235" s="135" t="s">
        <v>159</v>
      </c>
      <c r="H235" s="136">
        <v>24.5</v>
      </c>
      <c r="I235" s="137"/>
      <c r="J235" s="137">
        <f>ROUND(I235*H235,2)</f>
        <v>0</v>
      </c>
      <c r="K235" s="134" t="s">
        <v>1</v>
      </c>
      <c r="L235" s="28"/>
      <c r="M235" s="138" t="s">
        <v>1</v>
      </c>
      <c r="N235" s="139" t="s">
        <v>36</v>
      </c>
      <c r="O235" s="140">
        <v>0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123</v>
      </c>
      <c r="AT235" s="142" t="s">
        <v>118</v>
      </c>
      <c r="AU235" s="142" t="s">
        <v>81</v>
      </c>
      <c r="AY235" s="16" t="s">
        <v>116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79</v>
      </c>
      <c r="BK235" s="143">
        <f>ROUND(I235*H235,2)</f>
        <v>0</v>
      </c>
      <c r="BL235" s="16" t="s">
        <v>123</v>
      </c>
      <c r="BM235" s="142" t="s">
        <v>375</v>
      </c>
    </row>
    <row r="236" spans="2:65" s="12" customFormat="1">
      <c r="B236" s="144"/>
      <c r="D236" s="145" t="s">
        <v>125</v>
      </c>
      <c r="E236" s="146" t="s">
        <v>1</v>
      </c>
      <c r="F236" s="147" t="s">
        <v>247</v>
      </c>
      <c r="H236" s="148">
        <v>24.5</v>
      </c>
      <c r="L236" s="144"/>
      <c r="M236" s="149"/>
      <c r="N236" s="150"/>
      <c r="O236" s="150"/>
      <c r="P236" s="150"/>
      <c r="Q236" s="150"/>
      <c r="R236" s="150"/>
      <c r="S236" s="150"/>
      <c r="T236" s="151"/>
      <c r="AT236" s="146" t="s">
        <v>125</v>
      </c>
      <c r="AU236" s="146" t="s">
        <v>81</v>
      </c>
      <c r="AV236" s="12" t="s">
        <v>81</v>
      </c>
      <c r="AW236" s="12" t="s">
        <v>28</v>
      </c>
      <c r="AX236" s="12" t="s">
        <v>79</v>
      </c>
      <c r="AY236" s="146" t="s">
        <v>116</v>
      </c>
    </row>
    <row r="237" spans="2:65" s="11" customFormat="1" ht="22.9" customHeight="1">
      <c r="B237" s="119"/>
      <c r="D237" s="120" t="s">
        <v>70</v>
      </c>
      <c r="E237" s="129" t="s">
        <v>123</v>
      </c>
      <c r="F237" s="129" t="s">
        <v>376</v>
      </c>
      <c r="J237" s="130">
        <f>BK237</f>
        <v>0</v>
      </c>
      <c r="L237" s="119"/>
      <c r="M237" s="123"/>
      <c r="N237" s="124"/>
      <c r="O237" s="124"/>
      <c r="P237" s="125">
        <f>SUM(P238:P242)</f>
        <v>916.33928099999991</v>
      </c>
      <c r="Q237" s="124"/>
      <c r="R237" s="125">
        <f>SUM(R238:R242)</f>
        <v>0.13546800000000001</v>
      </c>
      <c r="S237" s="124"/>
      <c r="T237" s="126">
        <f>SUM(T238:T242)</f>
        <v>0</v>
      </c>
      <c r="AR237" s="120" t="s">
        <v>79</v>
      </c>
      <c r="AT237" s="127" t="s">
        <v>70</v>
      </c>
      <c r="AU237" s="127" t="s">
        <v>79</v>
      </c>
      <c r="AY237" s="120" t="s">
        <v>116</v>
      </c>
      <c r="BK237" s="128">
        <f>SUM(BK238:BK242)</f>
        <v>0</v>
      </c>
    </row>
    <row r="238" spans="2:65" s="1" customFormat="1" ht="16.5" customHeight="1">
      <c r="B238" s="131"/>
      <c r="C238" s="132" t="s">
        <v>377</v>
      </c>
      <c r="D238" s="132" t="s">
        <v>118</v>
      </c>
      <c r="E238" s="133" t="s">
        <v>378</v>
      </c>
      <c r="F238" s="134" t="s">
        <v>379</v>
      </c>
      <c r="G238" s="135" t="s">
        <v>174</v>
      </c>
      <c r="H238" s="136">
        <v>678.38099999999997</v>
      </c>
      <c r="I238" s="137"/>
      <c r="J238" s="137">
        <f>ROUND(I238*H238,2)</f>
        <v>0</v>
      </c>
      <c r="K238" s="134" t="s">
        <v>122</v>
      </c>
      <c r="L238" s="28"/>
      <c r="M238" s="138" t="s">
        <v>1</v>
      </c>
      <c r="N238" s="139" t="s">
        <v>36</v>
      </c>
      <c r="O238" s="140">
        <v>1.3169999999999999</v>
      </c>
      <c r="P238" s="140">
        <f>O238*H238</f>
        <v>893.42777699999988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123</v>
      </c>
      <c r="AT238" s="142" t="s">
        <v>118</v>
      </c>
      <c r="AU238" s="142" t="s">
        <v>81</v>
      </c>
      <c r="AY238" s="16" t="s">
        <v>116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79</v>
      </c>
      <c r="BK238" s="143">
        <f>ROUND(I238*H238,2)</f>
        <v>0</v>
      </c>
      <c r="BL238" s="16" t="s">
        <v>123</v>
      </c>
      <c r="BM238" s="142" t="s">
        <v>380</v>
      </c>
    </row>
    <row r="239" spans="2:65" s="12" customFormat="1">
      <c r="B239" s="144"/>
      <c r="D239" s="145" t="s">
        <v>125</v>
      </c>
      <c r="E239" s="146" t="s">
        <v>1</v>
      </c>
      <c r="F239" s="147" t="s">
        <v>381</v>
      </c>
      <c r="H239" s="148">
        <v>678.38099999999997</v>
      </c>
      <c r="L239" s="144"/>
      <c r="M239" s="149"/>
      <c r="N239" s="150"/>
      <c r="O239" s="150"/>
      <c r="P239" s="150"/>
      <c r="Q239" s="150"/>
      <c r="R239" s="150"/>
      <c r="S239" s="150"/>
      <c r="T239" s="151"/>
      <c r="AT239" s="146" t="s">
        <v>125</v>
      </c>
      <c r="AU239" s="146" t="s">
        <v>81</v>
      </c>
      <c r="AV239" s="12" t="s">
        <v>81</v>
      </c>
      <c r="AW239" s="12" t="s">
        <v>28</v>
      </c>
      <c r="AX239" s="12" t="s">
        <v>79</v>
      </c>
      <c r="AY239" s="146" t="s">
        <v>116</v>
      </c>
    </row>
    <row r="240" spans="2:65" s="1" customFormat="1" ht="24" customHeight="1">
      <c r="B240" s="131"/>
      <c r="C240" s="132" t="s">
        <v>382</v>
      </c>
      <c r="D240" s="132" t="s">
        <v>118</v>
      </c>
      <c r="E240" s="133" t="s">
        <v>383</v>
      </c>
      <c r="F240" s="134" t="s">
        <v>384</v>
      </c>
      <c r="G240" s="135" t="s">
        <v>174</v>
      </c>
      <c r="H240" s="136">
        <v>4.4880000000000004</v>
      </c>
      <c r="I240" s="137"/>
      <c r="J240" s="137">
        <f>ROUND(I240*H240,2)</f>
        <v>0</v>
      </c>
      <c r="K240" s="134" t="s">
        <v>122</v>
      </c>
      <c r="L240" s="28"/>
      <c r="M240" s="138" t="s">
        <v>1</v>
      </c>
      <c r="N240" s="139" t="s">
        <v>36</v>
      </c>
      <c r="O240" s="140">
        <v>1.208</v>
      </c>
      <c r="P240" s="140">
        <f>O240*H240</f>
        <v>5.4215040000000005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123</v>
      </c>
      <c r="AT240" s="142" t="s">
        <v>118</v>
      </c>
      <c r="AU240" s="142" t="s">
        <v>81</v>
      </c>
      <c r="AY240" s="16" t="s">
        <v>116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79</v>
      </c>
      <c r="BK240" s="143">
        <f>ROUND(I240*H240,2)</f>
        <v>0</v>
      </c>
      <c r="BL240" s="16" t="s">
        <v>123</v>
      </c>
      <c r="BM240" s="142" t="s">
        <v>385</v>
      </c>
    </row>
    <row r="241" spans="2:65" s="1" customFormat="1" ht="16.5" customHeight="1">
      <c r="B241" s="131"/>
      <c r="C241" s="132" t="s">
        <v>386</v>
      </c>
      <c r="D241" s="132" t="s">
        <v>118</v>
      </c>
      <c r="E241" s="133" t="s">
        <v>387</v>
      </c>
      <c r="F241" s="134" t="s">
        <v>388</v>
      </c>
      <c r="G241" s="135" t="s">
        <v>121</v>
      </c>
      <c r="H241" s="136">
        <v>21.2</v>
      </c>
      <c r="I241" s="137"/>
      <c r="J241" s="137">
        <f>ROUND(I241*H241,2)</f>
        <v>0</v>
      </c>
      <c r="K241" s="134" t="s">
        <v>122</v>
      </c>
      <c r="L241" s="28"/>
      <c r="M241" s="138" t="s">
        <v>1</v>
      </c>
      <c r="N241" s="139" t="s">
        <v>36</v>
      </c>
      <c r="O241" s="140">
        <v>0.82499999999999996</v>
      </c>
      <c r="P241" s="140">
        <f>O241*H241</f>
        <v>17.489999999999998</v>
      </c>
      <c r="Q241" s="140">
        <v>6.3899999999999998E-3</v>
      </c>
      <c r="R241" s="140">
        <f>Q241*H241</f>
        <v>0.13546800000000001</v>
      </c>
      <c r="S241" s="140">
        <v>0</v>
      </c>
      <c r="T241" s="141">
        <f>S241*H241</f>
        <v>0</v>
      </c>
      <c r="AR241" s="142" t="s">
        <v>123</v>
      </c>
      <c r="AT241" s="142" t="s">
        <v>118</v>
      </c>
      <c r="AU241" s="142" t="s">
        <v>81</v>
      </c>
      <c r="AY241" s="16" t="s">
        <v>116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6" t="s">
        <v>79</v>
      </c>
      <c r="BK241" s="143">
        <f>ROUND(I241*H241,2)</f>
        <v>0</v>
      </c>
      <c r="BL241" s="16" t="s">
        <v>123</v>
      </c>
      <c r="BM241" s="142" t="s">
        <v>389</v>
      </c>
    </row>
    <row r="242" spans="2:65" s="12" customFormat="1">
      <c r="B242" s="144"/>
      <c r="D242" s="145" t="s">
        <v>125</v>
      </c>
      <c r="E242" s="146" t="s">
        <v>1</v>
      </c>
      <c r="F242" s="147" t="s">
        <v>390</v>
      </c>
      <c r="H242" s="148">
        <v>21.2</v>
      </c>
      <c r="L242" s="144"/>
      <c r="M242" s="149"/>
      <c r="N242" s="150"/>
      <c r="O242" s="150"/>
      <c r="P242" s="150"/>
      <c r="Q242" s="150"/>
      <c r="R242" s="150"/>
      <c r="S242" s="150"/>
      <c r="T242" s="151"/>
      <c r="AT242" s="146" t="s">
        <v>125</v>
      </c>
      <c r="AU242" s="146" t="s">
        <v>81</v>
      </c>
      <c r="AV242" s="12" t="s">
        <v>81</v>
      </c>
      <c r="AW242" s="12" t="s">
        <v>28</v>
      </c>
      <c r="AX242" s="12" t="s">
        <v>79</v>
      </c>
      <c r="AY242" s="146" t="s">
        <v>116</v>
      </c>
    </row>
    <row r="243" spans="2:65" s="11" customFormat="1" ht="22.9" customHeight="1">
      <c r="B243" s="119"/>
      <c r="D243" s="120" t="s">
        <v>70</v>
      </c>
      <c r="E243" s="129" t="s">
        <v>143</v>
      </c>
      <c r="F243" s="129" t="s">
        <v>391</v>
      </c>
      <c r="J243" s="130">
        <f>BK243</f>
        <v>0</v>
      </c>
      <c r="L243" s="119"/>
      <c r="M243" s="123"/>
      <c r="N243" s="124"/>
      <c r="O243" s="124"/>
      <c r="P243" s="125">
        <f>SUM(P244:P266)</f>
        <v>885.56788999999992</v>
      </c>
      <c r="Q243" s="124"/>
      <c r="R243" s="125">
        <f>SUM(R244:R266)</f>
        <v>77.589120000000008</v>
      </c>
      <c r="S243" s="124"/>
      <c r="T243" s="126">
        <f>SUM(T244:T266)</f>
        <v>0</v>
      </c>
      <c r="AR243" s="120" t="s">
        <v>79</v>
      </c>
      <c r="AT243" s="127" t="s">
        <v>70</v>
      </c>
      <c r="AU243" s="127" t="s">
        <v>79</v>
      </c>
      <c r="AY243" s="120" t="s">
        <v>116</v>
      </c>
      <c r="BK243" s="128">
        <f>SUM(BK244:BK266)</f>
        <v>0</v>
      </c>
    </row>
    <row r="244" spans="2:65" s="1" customFormat="1" ht="16.5" customHeight="1">
      <c r="B244" s="131"/>
      <c r="C244" s="132" t="s">
        <v>392</v>
      </c>
      <c r="D244" s="132" t="s">
        <v>118</v>
      </c>
      <c r="E244" s="133" t="s">
        <v>393</v>
      </c>
      <c r="F244" s="134" t="s">
        <v>394</v>
      </c>
      <c r="G244" s="135" t="s">
        <v>121</v>
      </c>
      <c r="H244" s="136">
        <v>277.2</v>
      </c>
      <c r="I244" s="137"/>
      <c r="J244" s="137">
        <f>ROUND(I244*H244,2)</f>
        <v>0</v>
      </c>
      <c r="K244" s="134" t="s">
        <v>122</v>
      </c>
      <c r="L244" s="28"/>
      <c r="M244" s="138" t="s">
        <v>1</v>
      </c>
      <c r="N244" s="139" t="s">
        <v>36</v>
      </c>
      <c r="O244" s="140">
        <v>1.6E-2</v>
      </c>
      <c r="P244" s="140">
        <f>O244*H244</f>
        <v>4.4352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123</v>
      </c>
      <c r="AT244" s="142" t="s">
        <v>118</v>
      </c>
      <c r="AU244" s="142" t="s">
        <v>81</v>
      </c>
      <c r="AY244" s="16" t="s">
        <v>116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79</v>
      </c>
      <c r="BK244" s="143">
        <f>ROUND(I244*H244,2)</f>
        <v>0</v>
      </c>
      <c r="BL244" s="16" t="s">
        <v>123</v>
      </c>
      <c r="BM244" s="142" t="s">
        <v>395</v>
      </c>
    </row>
    <row r="245" spans="2:65" s="12" customFormat="1">
      <c r="B245" s="144"/>
      <c r="D245" s="145" t="s">
        <v>125</v>
      </c>
      <c r="E245" s="146" t="s">
        <v>1</v>
      </c>
      <c r="F245" s="147" t="s">
        <v>396</v>
      </c>
      <c r="H245" s="148">
        <v>277.2</v>
      </c>
      <c r="L245" s="144"/>
      <c r="M245" s="149"/>
      <c r="N245" s="150"/>
      <c r="O245" s="150"/>
      <c r="P245" s="150"/>
      <c r="Q245" s="150"/>
      <c r="R245" s="150"/>
      <c r="S245" s="150"/>
      <c r="T245" s="151"/>
      <c r="AT245" s="146" t="s">
        <v>125</v>
      </c>
      <c r="AU245" s="146" t="s">
        <v>81</v>
      </c>
      <c r="AV245" s="12" t="s">
        <v>81</v>
      </c>
      <c r="AW245" s="12" t="s">
        <v>28</v>
      </c>
      <c r="AX245" s="12" t="s">
        <v>79</v>
      </c>
      <c r="AY245" s="146" t="s">
        <v>116</v>
      </c>
    </row>
    <row r="246" spans="2:65" s="1" customFormat="1" ht="16.5" customHeight="1">
      <c r="B246" s="131"/>
      <c r="C246" s="132" t="s">
        <v>397</v>
      </c>
      <c r="D246" s="132" t="s">
        <v>118</v>
      </c>
      <c r="E246" s="133" t="s">
        <v>398</v>
      </c>
      <c r="F246" s="134" t="s">
        <v>399</v>
      </c>
      <c r="G246" s="135" t="s">
        <v>121</v>
      </c>
      <c r="H246" s="136">
        <v>2016.63</v>
      </c>
      <c r="I246" s="137"/>
      <c r="J246" s="137">
        <f>ROUND(I246*H246,2)</f>
        <v>0</v>
      </c>
      <c r="K246" s="134" t="s">
        <v>122</v>
      </c>
      <c r="L246" s="28"/>
      <c r="M246" s="138" t="s">
        <v>1</v>
      </c>
      <c r="N246" s="139" t="s">
        <v>36</v>
      </c>
      <c r="O246" s="140">
        <v>0.02</v>
      </c>
      <c r="P246" s="140">
        <f>O246*H246</f>
        <v>40.332600000000006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123</v>
      </c>
      <c r="AT246" s="142" t="s">
        <v>118</v>
      </c>
      <c r="AU246" s="142" t="s">
        <v>81</v>
      </c>
      <c r="AY246" s="16" t="s">
        <v>116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6" t="s">
        <v>79</v>
      </c>
      <c r="BK246" s="143">
        <f>ROUND(I246*H246,2)</f>
        <v>0</v>
      </c>
      <c r="BL246" s="16" t="s">
        <v>123</v>
      </c>
      <c r="BM246" s="142" t="s">
        <v>400</v>
      </c>
    </row>
    <row r="247" spans="2:65" s="12" customFormat="1">
      <c r="B247" s="144"/>
      <c r="D247" s="145" t="s">
        <v>125</v>
      </c>
      <c r="E247" s="146" t="s">
        <v>1</v>
      </c>
      <c r="F247" s="147" t="s">
        <v>136</v>
      </c>
      <c r="H247" s="148">
        <v>1994.3</v>
      </c>
      <c r="L247" s="144"/>
      <c r="M247" s="149"/>
      <c r="N247" s="150"/>
      <c r="O247" s="150"/>
      <c r="P247" s="150"/>
      <c r="Q247" s="150"/>
      <c r="R247" s="150"/>
      <c r="S247" s="150"/>
      <c r="T247" s="151"/>
      <c r="AT247" s="146" t="s">
        <v>125</v>
      </c>
      <c r="AU247" s="146" t="s">
        <v>81</v>
      </c>
      <c r="AV247" s="12" t="s">
        <v>81</v>
      </c>
      <c r="AW247" s="12" t="s">
        <v>28</v>
      </c>
      <c r="AX247" s="12" t="s">
        <v>71</v>
      </c>
      <c r="AY247" s="146" t="s">
        <v>116</v>
      </c>
    </row>
    <row r="248" spans="2:65" s="12" customFormat="1">
      <c r="B248" s="144"/>
      <c r="D248" s="145" t="s">
        <v>125</v>
      </c>
      <c r="E248" s="146" t="s">
        <v>1</v>
      </c>
      <c r="F248" s="147" t="s">
        <v>137</v>
      </c>
      <c r="H248" s="148">
        <v>22.33</v>
      </c>
      <c r="L248" s="144"/>
      <c r="M248" s="149"/>
      <c r="N248" s="150"/>
      <c r="O248" s="150"/>
      <c r="P248" s="150"/>
      <c r="Q248" s="150"/>
      <c r="R248" s="150"/>
      <c r="S248" s="150"/>
      <c r="T248" s="151"/>
      <c r="AT248" s="146" t="s">
        <v>125</v>
      </c>
      <c r="AU248" s="146" t="s">
        <v>81</v>
      </c>
      <c r="AV248" s="12" t="s">
        <v>81</v>
      </c>
      <c r="AW248" s="12" t="s">
        <v>28</v>
      </c>
      <c r="AX248" s="12" t="s">
        <v>71</v>
      </c>
      <c r="AY248" s="146" t="s">
        <v>116</v>
      </c>
    </row>
    <row r="249" spans="2:65" s="13" customFormat="1">
      <c r="B249" s="152"/>
      <c r="D249" s="145" t="s">
        <v>125</v>
      </c>
      <c r="E249" s="153" t="s">
        <v>1</v>
      </c>
      <c r="F249" s="154" t="s">
        <v>138</v>
      </c>
      <c r="H249" s="155">
        <v>2016.6299999999999</v>
      </c>
      <c r="L249" s="152"/>
      <c r="M249" s="156"/>
      <c r="N249" s="157"/>
      <c r="O249" s="157"/>
      <c r="P249" s="157"/>
      <c r="Q249" s="157"/>
      <c r="R249" s="157"/>
      <c r="S249" s="157"/>
      <c r="T249" s="158"/>
      <c r="AT249" s="153" t="s">
        <v>125</v>
      </c>
      <c r="AU249" s="153" t="s">
        <v>81</v>
      </c>
      <c r="AV249" s="13" t="s">
        <v>123</v>
      </c>
      <c r="AW249" s="13" t="s">
        <v>28</v>
      </c>
      <c r="AX249" s="13" t="s">
        <v>79</v>
      </c>
      <c r="AY249" s="153" t="s">
        <v>116</v>
      </c>
    </row>
    <row r="250" spans="2:65" s="1" customFormat="1" ht="24" customHeight="1">
      <c r="B250" s="131"/>
      <c r="C250" s="132" t="s">
        <v>401</v>
      </c>
      <c r="D250" s="132" t="s">
        <v>118</v>
      </c>
      <c r="E250" s="133" t="s">
        <v>402</v>
      </c>
      <c r="F250" s="134" t="s">
        <v>403</v>
      </c>
      <c r="G250" s="135" t="s">
        <v>121</v>
      </c>
      <c r="H250" s="136">
        <v>203.91</v>
      </c>
      <c r="I250" s="137"/>
      <c r="J250" s="137">
        <f>ROUND(I250*H250,2)</f>
        <v>0</v>
      </c>
      <c r="K250" s="134" t="s">
        <v>122</v>
      </c>
      <c r="L250" s="28"/>
      <c r="M250" s="138" t="s">
        <v>1</v>
      </c>
      <c r="N250" s="139" t="s">
        <v>36</v>
      </c>
      <c r="O250" s="140">
        <v>2.5999999999999999E-2</v>
      </c>
      <c r="P250" s="140">
        <f>O250*H250</f>
        <v>5.30166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123</v>
      </c>
      <c r="AT250" s="142" t="s">
        <v>118</v>
      </c>
      <c r="AU250" s="142" t="s">
        <v>81</v>
      </c>
      <c r="AY250" s="16" t="s">
        <v>116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79</v>
      </c>
      <c r="BK250" s="143">
        <f>ROUND(I250*H250,2)</f>
        <v>0</v>
      </c>
      <c r="BL250" s="16" t="s">
        <v>123</v>
      </c>
      <c r="BM250" s="142" t="s">
        <v>404</v>
      </c>
    </row>
    <row r="251" spans="2:65" s="12" customFormat="1">
      <c r="B251" s="144"/>
      <c r="D251" s="145" t="s">
        <v>125</v>
      </c>
      <c r="E251" s="146" t="s">
        <v>1</v>
      </c>
      <c r="F251" s="147" t="s">
        <v>405</v>
      </c>
      <c r="H251" s="148">
        <v>203.91</v>
      </c>
      <c r="L251" s="144"/>
      <c r="M251" s="149"/>
      <c r="N251" s="150"/>
      <c r="O251" s="150"/>
      <c r="P251" s="150"/>
      <c r="Q251" s="150"/>
      <c r="R251" s="150"/>
      <c r="S251" s="150"/>
      <c r="T251" s="151"/>
      <c r="AT251" s="146" t="s">
        <v>125</v>
      </c>
      <c r="AU251" s="146" t="s">
        <v>81</v>
      </c>
      <c r="AV251" s="12" t="s">
        <v>81</v>
      </c>
      <c r="AW251" s="12" t="s">
        <v>28</v>
      </c>
      <c r="AX251" s="12" t="s">
        <v>79</v>
      </c>
      <c r="AY251" s="146" t="s">
        <v>116</v>
      </c>
    </row>
    <row r="252" spans="2:65" s="1" customFormat="1" ht="24" customHeight="1">
      <c r="B252" s="131"/>
      <c r="C252" s="132" t="s">
        <v>406</v>
      </c>
      <c r="D252" s="132" t="s">
        <v>118</v>
      </c>
      <c r="E252" s="133" t="s">
        <v>407</v>
      </c>
      <c r="F252" s="134" t="s">
        <v>408</v>
      </c>
      <c r="G252" s="135" t="s">
        <v>121</v>
      </c>
      <c r="H252" s="136">
        <v>2016.63</v>
      </c>
      <c r="I252" s="137"/>
      <c r="J252" s="137">
        <f>ROUND(I252*H252,2)</f>
        <v>0</v>
      </c>
      <c r="K252" s="134" t="s">
        <v>122</v>
      </c>
      <c r="L252" s="28"/>
      <c r="M252" s="138" t="s">
        <v>1</v>
      </c>
      <c r="N252" s="139" t="s">
        <v>36</v>
      </c>
      <c r="O252" s="140">
        <v>2.7E-2</v>
      </c>
      <c r="P252" s="140">
        <f>O252*H252</f>
        <v>54.449010000000001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123</v>
      </c>
      <c r="AT252" s="142" t="s">
        <v>118</v>
      </c>
      <c r="AU252" s="142" t="s">
        <v>81</v>
      </c>
      <c r="AY252" s="16" t="s">
        <v>116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79</v>
      </c>
      <c r="BK252" s="143">
        <f>ROUND(I252*H252,2)</f>
        <v>0</v>
      </c>
      <c r="BL252" s="16" t="s">
        <v>123</v>
      </c>
      <c r="BM252" s="142" t="s">
        <v>409</v>
      </c>
    </row>
    <row r="253" spans="2:65" s="1" customFormat="1" ht="16.5" customHeight="1">
      <c r="B253" s="131"/>
      <c r="C253" s="132" t="s">
        <v>410</v>
      </c>
      <c r="D253" s="132" t="s">
        <v>118</v>
      </c>
      <c r="E253" s="133" t="s">
        <v>411</v>
      </c>
      <c r="F253" s="134" t="s">
        <v>412</v>
      </c>
      <c r="G253" s="135" t="s">
        <v>121</v>
      </c>
      <c r="H253" s="136">
        <v>30</v>
      </c>
      <c r="I253" s="137"/>
      <c r="J253" s="137">
        <f>ROUND(I253*H253,2)</f>
        <v>0</v>
      </c>
      <c r="K253" s="134" t="s">
        <v>122</v>
      </c>
      <c r="L253" s="28"/>
      <c r="M253" s="138" t="s">
        <v>1</v>
      </c>
      <c r="N253" s="139" t="s">
        <v>36</v>
      </c>
      <c r="O253" s="140">
        <v>4.4999999999999998E-2</v>
      </c>
      <c r="P253" s="140">
        <f>O253*H253</f>
        <v>1.3499999999999999</v>
      </c>
      <c r="Q253" s="140">
        <v>0.108</v>
      </c>
      <c r="R253" s="140">
        <f>Q253*H253</f>
        <v>3.2399999999999998</v>
      </c>
      <c r="S253" s="140">
        <v>0</v>
      </c>
      <c r="T253" s="141">
        <f>S253*H253</f>
        <v>0</v>
      </c>
      <c r="AR253" s="142" t="s">
        <v>123</v>
      </c>
      <c r="AT253" s="142" t="s">
        <v>118</v>
      </c>
      <c r="AU253" s="142" t="s">
        <v>81</v>
      </c>
      <c r="AY253" s="16" t="s">
        <v>116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6" t="s">
        <v>79</v>
      </c>
      <c r="BK253" s="143">
        <f>ROUND(I253*H253,2)</f>
        <v>0</v>
      </c>
      <c r="BL253" s="16" t="s">
        <v>123</v>
      </c>
      <c r="BM253" s="142" t="s">
        <v>413</v>
      </c>
    </row>
    <row r="254" spans="2:65" s="12" customFormat="1">
      <c r="B254" s="144"/>
      <c r="D254" s="145" t="s">
        <v>125</v>
      </c>
      <c r="E254" s="146" t="s">
        <v>1</v>
      </c>
      <c r="F254" s="147" t="s">
        <v>414</v>
      </c>
      <c r="H254" s="148">
        <v>30</v>
      </c>
      <c r="L254" s="144"/>
      <c r="M254" s="149"/>
      <c r="N254" s="150"/>
      <c r="O254" s="150"/>
      <c r="P254" s="150"/>
      <c r="Q254" s="150"/>
      <c r="R254" s="150"/>
      <c r="S254" s="150"/>
      <c r="T254" s="151"/>
      <c r="AT254" s="146" t="s">
        <v>125</v>
      </c>
      <c r="AU254" s="146" t="s">
        <v>81</v>
      </c>
      <c r="AV254" s="12" t="s">
        <v>81</v>
      </c>
      <c r="AW254" s="12" t="s">
        <v>28</v>
      </c>
      <c r="AX254" s="12" t="s">
        <v>79</v>
      </c>
      <c r="AY254" s="146" t="s">
        <v>116</v>
      </c>
    </row>
    <row r="255" spans="2:65" s="1" customFormat="1" ht="24" customHeight="1">
      <c r="B255" s="131"/>
      <c r="C255" s="132" t="s">
        <v>415</v>
      </c>
      <c r="D255" s="132" t="s">
        <v>118</v>
      </c>
      <c r="E255" s="133" t="s">
        <v>416</v>
      </c>
      <c r="F255" s="134" t="s">
        <v>417</v>
      </c>
      <c r="G255" s="135" t="s">
        <v>121</v>
      </c>
      <c r="H255" s="136">
        <v>5801.6</v>
      </c>
      <c r="I255" s="137"/>
      <c r="J255" s="137">
        <f>ROUND(I255*H255,2)</f>
        <v>0</v>
      </c>
      <c r="K255" s="134" t="s">
        <v>122</v>
      </c>
      <c r="L255" s="28"/>
      <c r="M255" s="138" t="s">
        <v>1</v>
      </c>
      <c r="N255" s="139" t="s">
        <v>36</v>
      </c>
      <c r="O255" s="140">
        <v>4.0000000000000001E-3</v>
      </c>
      <c r="P255" s="140">
        <f>O255*H255</f>
        <v>23.206400000000002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123</v>
      </c>
      <c r="AT255" s="142" t="s">
        <v>118</v>
      </c>
      <c r="AU255" s="142" t="s">
        <v>81</v>
      </c>
      <c r="AY255" s="16" t="s">
        <v>116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6" t="s">
        <v>79</v>
      </c>
      <c r="BK255" s="143">
        <f>ROUND(I255*H255,2)</f>
        <v>0</v>
      </c>
      <c r="BL255" s="16" t="s">
        <v>123</v>
      </c>
      <c r="BM255" s="142" t="s">
        <v>418</v>
      </c>
    </row>
    <row r="256" spans="2:65" s="1" customFormat="1" ht="24" customHeight="1">
      <c r="B256" s="131"/>
      <c r="C256" s="132" t="s">
        <v>419</v>
      </c>
      <c r="D256" s="132" t="s">
        <v>118</v>
      </c>
      <c r="E256" s="133" t="s">
        <v>420</v>
      </c>
      <c r="F256" s="134" t="s">
        <v>421</v>
      </c>
      <c r="G256" s="135" t="s">
        <v>121</v>
      </c>
      <c r="H256" s="136">
        <v>2016.63</v>
      </c>
      <c r="I256" s="137"/>
      <c r="J256" s="137">
        <f>ROUND(I256*H256,2)</f>
        <v>0</v>
      </c>
      <c r="K256" s="134" t="s">
        <v>122</v>
      </c>
      <c r="L256" s="28"/>
      <c r="M256" s="138" t="s">
        <v>1</v>
      </c>
      <c r="N256" s="139" t="s">
        <v>36</v>
      </c>
      <c r="O256" s="140">
        <v>2E-3</v>
      </c>
      <c r="P256" s="140">
        <f>O256*H256</f>
        <v>4.0332600000000003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123</v>
      </c>
      <c r="AT256" s="142" t="s">
        <v>118</v>
      </c>
      <c r="AU256" s="142" t="s">
        <v>81</v>
      </c>
      <c r="AY256" s="16" t="s">
        <v>116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79</v>
      </c>
      <c r="BK256" s="143">
        <f>ROUND(I256*H256,2)</f>
        <v>0</v>
      </c>
      <c r="BL256" s="16" t="s">
        <v>123</v>
      </c>
      <c r="BM256" s="142" t="s">
        <v>422</v>
      </c>
    </row>
    <row r="257" spans="2:65" s="1" customFormat="1" ht="24" customHeight="1">
      <c r="B257" s="131"/>
      <c r="C257" s="132" t="s">
        <v>423</v>
      </c>
      <c r="D257" s="132" t="s">
        <v>118</v>
      </c>
      <c r="E257" s="133" t="s">
        <v>424</v>
      </c>
      <c r="F257" s="134" t="s">
        <v>425</v>
      </c>
      <c r="G257" s="135" t="s">
        <v>121</v>
      </c>
      <c r="H257" s="136">
        <v>5801.6</v>
      </c>
      <c r="I257" s="137"/>
      <c r="J257" s="137">
        <f>ROUND(I257*H257,2)</f>
        <v>0</v>
      </c>
      <c r="K257" s="134" t="s">
        <v>122</v>
      </c>
      <c r="L257" s="28"/>
      <c r="M257" s="138" t="s">
        <v>1</v>
      </c>
      <c r="N257" s="139" t="s">
        <v>36</v>
      </c>
      <c r="O257" s="140">
        <v>7.0999999999999994E-2</v>
      </c>
      <c r="P257" s="140">
        <f>O257*H257</f>
        <v>411.91359999999997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123</v>
      </c>
      <c r="AT257" s="142" t="s">
        <v>118</v>
      </c>
      <c r="AU257" s="142" t="s">
        <v>81</v>
      </c>
      <c r="AY257" s="16" t="s">
        <v>116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79</v>
      </c>
      <c r="BK257" s="143">
        <f>ROUND(I257*H257,2)</f>
        <v>0</v>
      </c>
      <c r="BL257" s="16" t="s">
        <v>123</v>
      </c>
      <c r="BM257" s="142" t="s">
        <v>426</v>
      </c>
    </row>
    <row r="258" spans="2:65" s="12" customFormat="1">
      <c r="B258" s="144"/>
      <c r="D258" s="145" t="s">
        <v>125</v>
      </c>
      <c r="E258" s="146" t="s">
        <v>1</v>
      </c>
      <c r="F258" s="147" t="s">
        <v>427</v>
      </c>
      <c r="H258" s="148">
        <v>5801.6</v>
      </c>
      <c r="L258" s="144"/>
      <c r="M258" s="149"/>
      <c r="N258" s="150"/>
      <c r="O258" s="150"/>
      <c r="P258" s="150"/>
      <c r="Q258" s="150"/>
      <c r="R258" s="150"/>
      <c r="S258" s="150"/>
      <c r="T258" s="151"/>
      <c r="AT258" s="146" t="s">
        <v>125</v>
      </c>
      <c r="AU258" s="146" t="s">
        <v>81</v>
      </c>
      <c r="AV258" s="12" t="s">
        <v>81</v>
      </c>
      <c r="AW258" s="12" t="s">
        <v>28</v>
      </c>
      <c r="AX258" s="12" t="s">
        <v>79</v>
      </c>
      <c r="AY258" s="146" t="s">
        <v>116</v>
      </c>
    </row>
    <row r="259" spans="2:65" s="1" customFormat="1" ht="24" customHeight="1">
      <c r="B259" s="131"/>
      <c r="C259" s="132" t="s">
        <v>428</v>
      </c>
      <c r="D259" s="132" t="s">
        <v>118</v>
      </c>
      <c r="E259" s="133" t="s">
        <v>429</v>
      </c>
      <c r="F259" s="134" t="s">
        <v>430</v>
      </c>
      <c r="G259" s="135" t="s">
        <v>121</v>
      </c>
      <c r="H259" s="136">
        <v>6</v>
      </c>
      <c r="I259" s="137"/>
      <c r="J259" s="137">
        <f>ROUND(I259*H259,2)</f>
        <v>0</v>
      </c>
      <c r="K259" s="134" t="s">
        <v>122</v>
      </c>
      <c r="L259" s="28"/>
      <c r="M259" s="138" t="s">
        <v>1</v>
      </c>
      <c r="N259" s="139" t="s">
        <v>36</v>
      </c>
      <c r="O259" s="140">
        <v>1.3740000000000001</v>
      </c>
      <c r="P259" s="140">
        <f>O259*H259</f>
        <v>8.2439999999999998</v>
      </c>
      <c r="Q259" s="140">
        <v>0.16700000000000001</v>
      </c>
      <c r="R259" s="140">
        <f>Q259*H259</f>
        <v>1.002</v>
      </c>
      <c r="S259" s="140">
        <v>0</v>
      </c>
      <c r="T259" s="141">
        <f>S259*H259</f>
        <v>0</v>
      </c>
      <c r="AR259" s="142" t="s">
        <v>123</v>
      </c>
      <c r="AT259" s="142" t="s">
        <v>118</v>
      </c>
      <c r="AU259" s="142" t="s">
        <v>81</v>
      </c>
      <c r="AY259" s="16" t="s">
        <v>116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6" t="s">
        <v>79</v>
      </c>
      <c r="BK259" s="143">
        <f>ROUND(I259*H259,2)</f>
        <v>0</v>
      </c>
      <c r="BL259" s="16" t="s">
        <v>123</v>
      </c>
      <c r="BM259" s="142" t="s">
        <v>431</v>
      </c>
    </row>
    <row r="260" spans="2:65" s="12" customFormat="1">
      <c r="B260" s="144"/>
      <c r="D260" s="145" t="s">
        <v>125</v>
      </c>
      <c r="E260" s="146" t="s">
        <v>1</v>
      </c>
      <c r="F260" s="147" t="s">
        <v>432</v>
      </c>
      <c r="H260" s="148">
        <v>6</v>
      </c>
      <c r="L260" s="144"/>
      <c r="M260" s="149"/>
      <c r="N260" s="150"/>
      <c r="O260" s="150"/>
      <c r="P260" s="150"/>
      <c r="Q260" s="150"/>
      <c r="R260" s="150"/>
      <c r="S260" s="150"/>
      <c r="T260" s="151"/>
      <c r="AT260" s="146" t="s">
        <v>125</v>
      </c>
      <c r="AU260" s="146" t="s">
        <v>81</v>
      </c>
      <c r="AV260" s="12" t="s">
        <v>81</v>
      </c>
      <c r="AW260" s="12" t="s">
        <v>28</v>
      </c>
      <c r="AX260" s="12" t="s">
        <v>79</v>
      </c>
      <c r="AY260" s="146" t="s">
        <v>116</v>
      </c>
    </row>
    <row r="261" spans="2:65" s="1" customFormat="1" ht="16.5" customHeight="1">
      <c r="B261" s="131"/>
      <c r="C261" s="165" t="s">
        <v>433</v>
      </c>
      <c r="D261" s="165" t="s">
        <v>249</v>
      </c>
      <c r="E261" s="166" t="s">
        <v>434</v>
      </c>
      <c r="F261" s="167" t="s">
        <v>435</v>
      </c>
      <c r="G261" s="168" t="s">
        <v>121</v>
      </c>
      <c r="H261" s="169">
        <v>6</v>
      </c>
      <c r="I261" s="170"/>
      <c r="J261" s="170">
        <f>ROUND(I261*H261,2)</f>
        <v>0</v>
      </c>
      <c r="K261" s="167" t="s">
        <v>122</v>
      </c>
      <c r="L261" s="171"/>
      <c r="M261" s="172" t="s">
        <v>1</v>
      </c>
      <c r="N261" s="173" t="s">
        <v>36</v>
      </c>
      <c r="O261" s="140">
        <v>0</v>
      </c>
      <c r="P261" s="140">
        <f>O261*H261</f>
        <v>0</v>
      </c>
      <c r="Q261" s="140">
        <v>0.222</v>
      </c>
      <c r="R261" s="140">
        <f>Q261*H261</f>
        <v>1.3320000000000001</v>
      </c>
      <c r="S261" s="140">
        <v>0</v>
      </c>
      <c r="T261" s="141">
        <f>S261*H261</f>
        <v>0</v>
      </c>
      <c r="AR261" s="142" t="s">
        <v>156</v>
      </c>
      <c r="AT261" s="142" t="s">
        <v>249</v>
      </c>
      <c r="AU261" s="142" t="s">
        <v>81</v>
      </c>
      <c r="AY261" s="16" t="s">
        <v>116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79</v>
      </c>
      <c r="BK261" s="143">
        <f>ROUND(I261*H261,2)</f>
        <v>0</v>
      </c>
      <c r="BL261" s="16" t="s">
        <v>123</v>
      </c>
      <c r="BM261" s="142" t="s">
        <v>436</v>
      </c>
    </row>
    <row r="262" spans="2:65" s="1" customFormat="1" ht="24" customHeight="1">
      <c r="B262" s="131"/>
      <c r="C262" s="132" t="s">
        <v>437</v>
      </c>
      <c r="D262" s="132" t="s">
        <v>118</v>
      </c>
      <c r="E262" s="133" t="s">
        <v>438</v>
      </c>
      <c r="F262" s="134" t="s">
        <v>439</v>
      </c>
      <c r="G262" s="135" t="s">
        <v>121</v>
      </c>
      <c r="H262" s="136">
        <v>271.92</v>
      </c>
      <c r="I262" s="137"/>
      <c r="J262" s="137">
        <f>ROUND(I262*H262,2)</f>
        <v>0</v>
      </c>
      <c r="K262" s="134" t="s">
        <v>122</v>
      </c>
      <c r="L262" s="28"/>
      <c r="M262" s="138" t="s">
        <v>1</v>
      </c>
      <c r="N262" s="139" t="s">
        <v>36</v>
      </c>
      <c r="O262" s="140">
        <v>0.59799999999999998</v>
      </c>
      <c r="P262" s="140">
        <f>O262*H262</f>
        <v>162.60816</v>
      </c>
      <c r="Q262" s="140">
        <v>0.10100000000000001</v>
      </c>
      <c r="R262" s="140">
        <f>Q262*H262</f>
        <v>27.463920000000002</v>
      </c>
      <c r="S262" s="140">
        <v>0</v>
      </c>
      <c r="T262" s="141">
        <f>S262*H262</f>
        <v>0</v>
      </c>
      <c r="AR262" s="142" t="s">
        <v>123</v>
      </c>
      <c r="AT262" s="142" t="s">
        <v>118</v>
      </c>
      <c r="AU262" s="142" t="s">
        <v>81</v>
      </c>
      <c r="AY262" s="16" t="s">
        <v>116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6" t="s">
        <v>79</v>
      </c>
      <c r="BK262" s="143">
        <f>ROUND(I262*H262,2)</f>
        <v>0</v>
      </c>
      <c r="BL262" s="16" t="s">
        <v>123</v>
      </c>
      <c r="BM262" s="142" t="s">
        <v>440</v>
      </c>
    </row>
    <row r="263" spans="2:65" s="12" customFormat="1">
      <c r="B263" s="144"/>
      <c r="D263" s="145" t="s">
        <v>125</v>
      </c>
      <c r="E263" s="146" t="s">
        <v>1</v>
      </c>
      <c r="F263" s="147" t="s">
        <v>441</v>
      </c>
      <c r="H263" s="148">
        <v>271.92</v>
      </c>
      <c r="L263" s="144"/>
      <c r="M263" s="149"/>
      <c r="N263" s="150"/>
      <c r="O263" s="150"/>
      <c r="P263" s="150"/>
      <c r="Q263" s="150"/>
      <c r="R263" s="150"/>
      <c r="S263" s="150"/>
      <c r="T263" s="151"/>
      <c r="AT263" s="146" t="s">
        <v>125</v>
      </c>
      <c r="AU263" s="146" t="s">
        <v>81</v>
      </c>
      <c r="AV263" s="12" t="s">
        <v>81</v>
      </c>
      <c r="AW263" s="12" t="s">
        <v>28</v>
      </c>
      <c r="AX263" s="12" t="s">
        <v>79</v>
      </c>
      <c r="AY263" s="146" t="s">
        <v>116</v>
      </c>
    </row>
    <row r="264" spans="2:65" s="1" customFormat="1" ht="16.5" customHeight="1">
      <c r="B264" s="131"/>
      <c r="C264" s="165" t="s">
        <v>363</v>
      </c>
      <c r="D264" s="165" t="s">
        <v>249</v>
      </c>
      <c r="E264" s="166" t="s">
        <v>442</v>
      </c>
      <c r="F264" s="167" t="s">
        <v>443</v>
      </c>
      <c r="G264" s="168" t="s">
        <v>121</v>
      </c>
      <c r="H264" s="169">
        <v>271.92</v>
      </c>
      <c r="I264" s="170"/>
      <c r="J264" s="170">
        <f>ROUND(I264*H264,2)</f>
        <v>0</v>
      </c>
      <c r="K264" s="167" t="s">
        <v>122</v>
      </c>
      <c r="L264" s="171"/>
      <c r="M264" s="172" t="s">
        <v>1</v>
      </c>
      <c r="N264" s="173" t="s">
        <v>36</v>
      </c>
      <c r="O264" s="140">
        <v>0</v>
      </c>
      <c r="P264" s="140">
        <f>O264*H264</f>
        <v>0</v>
      </c>
      <c r="Q264" s="140">
        <v>0.115</v>
      </c>
      <c r="R264" s="140">
        <f>Q264*H264</f>
        <v>31.270800000000005</v>
      </c>
      <c r="S264" s="140">
        <v>0</v>
      </c>
      <c r="T264" s="141">
        <f>S264*H264</f>
        <v>0</v>
      </c>
      <c r="AR264" s="142" t="s">
        <v>156</v>
      </c>
      <c r="AT264" s="142" t="s">
        <v>249</v>
      </c>
      <c r="AU264" s="142" t="s">
        <v>81</v>
      </c>
      <c r="AY264" s="16" t="s">
        <v>116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79</v>
      </c>
      <c r="BK264" s="143">
        <f>ROUND(I264*H264,2)</f>
        <v>0</v>
      </c>
      <c r="BL264" s="16" t="s">
        <v>123</v>
      </c>
      <c r="BM264" s="142" t="s">
        <v>444</v>
      </c>
    </row>
    <row r="265" spans="2:65" s="1" customFormat="1" ht="16.5" customHeight="1">
      <c r="B265" s="131"/>
      <c r="C265" s="132" t="s">
        <v>445</v>
      </c>
      <c r="D265" s="132" t="s">
        <v>118</v>
      </c>
      <c r="E265" s="133" t="s">
        <v>446</v>
      </c>
      <c r="F265" s="134" t="s">
        <v>447</v>
      </c>
      <c r="G265" s="135" t="s">
        <v>159</v>
      </c>
      <c r="H265" s="136">
        <v>3689</v>
      </c>
      <c r="I265" s="137"/>
      <c r="J265" s="137">
        <f>ROUND(I265*H265,2)</f>
        <v>0</v>
      </c>
      <c r="K265" s="134" t="s">
        <v>122</v>
      </c>
      <c r="L265" s="28"/>
      <c r="M265" s="138" t="s">
        <v>1</v>
      </c>
      <c r="N265" s="139" t="s">
        <v>36</v>
      </c>
      <c r="O265" s="140">
        <v>4.5999999999999999E-2</v>
      </c>
      <c r="P265" s="140">
        <f>O265*H265</f>
        <v>169.69399999999999</v>
      </c>
      <c r="Q265" s="140">
        <v>3.5999999999999999E-3</v>
      </c>
      <c r="R265" s="140">
        <f>Q265*H265</f>
        <v>13.2804</v>
      </c>
      <c r="S265" s="140">
        <v>0</v>
      </c>
      <c r="T265" s="141">
        <f>S265*H265</f>
        <v>0</v>
      </c>
      <c r="AR265" s="142" t="s">
        <v>123</v>
      </c>
      <c r="AT265" s="142" t="s">
        <v>118</v>
      </c>
      <c r="AU265" s="142" t="s">
        <v>81</v>
      </c>
      <c r="AY265" s="16" t="s">
        <v>116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6" t="s">
        <v>79</v>
      </c>
      <c r="BK265" s="143">
        <f>ROUND(I265*H265,2)</f>
        <v>0</v>
      </c>
      <c r="BL265" s="16" t="s">
        <v>123</v>
      </c>
      <c r="BM265" s="142" t="s">
        <v>448</v>
      </c>
    </row>
    <row r="266" spans="2:65" s="12" customFormat="1">
      <c r="B266" s="144"/>
      <c r="D266" s="145" t="s">
        <v>125</v>
      </c>
      <c r="E266" s="146" t="s">
        <v>1</v>
      </c>
      <c r="F266" s="147" t="s">
        <v>449</v>
      </c>
      <c r="H266" s="148">
        <v>3689</v>
      </c>
      <c r="L266" s="144"/>
      <c r="M266" s="149"/>
      <c r="N266" s="150"/>
      <c r="O266" s="150"/>
      <c r="P266" s="150"/>
      <c r="Q266" s="150"/>
      <c r="R266" s="150"/>
      <c r="S266" s="150"/>
      <c r="T266" s="151"/>
      <c r="AT266" s="146" t="s">
        <v>125</v>
      </c>
      <c r="AU266" s="146" t="s">
        <v>81</v>
      </c>
      <c r="AV266" s="12" t="s">
        <v>81</v>
      </c>
      <c r="AW266" s="12" t="s">
        <v>28</v>
      </c>
      <c r="AX266" s="12" t="s">
        <v>79</v>
      </c>
      <c r="AY266" s="146" t="s">
        <v>116</v>
      </c>
    </row>
    <row r="267" spans="2:65" s="11" customFormat="1" ht="22.9" customHeight="1">
      <c r="B267" s="119"/>
      <c r="D267" s="120" t="s">
        <v>70</v>
      </c>
      <c r="E267" s="129" t="s">
        <v>156</v>
      </c>
      <c r="F267" s="129" t="s">
        <v>450</v>
      </c>
      <c r="J267" s="130">
        <f>BK267</f>
        <v>0</v>
      </c>
      <c r="L267" s="119"/>
      <c r="M267" s="123"/>
      <c r="N267" s="124"/>
      <c r="O267" s="124"/>
      <c r="P267" s="125">
        <f>SUM(P268:P339)</f>
        <v>3501.4484000000002</v>
      </c>
      <c r="Q267" s="124"/>
      <c r="R267" s="125">
        <f>SUM(R268:R339)</f>
        <v>60.440439240000011</v>
      </c>
      <c r="S267" s="124"/>
      <c r="T267" s="126">
        <f>SUM(T268:T339)</f>
        <v>0</v>
      </c>
      <c r="AR267" s="120" t="s">
        <v>79</v>
      </c>
      <c r="AT267" s="127" t="s">
        <v>70</v>
      </c>
      <c r="AU267" s="127" t="s">
        <v>79</v>
      </c>
      <c r="AY267" s="120" t="s">
        <v>116</v>
      </c>
      <c r="BK267" s="128">
        <f>SUM(BK268:BK339)</f>
        <v>0</v>
      </c>
    </row>
    <row r="268" spans="2:65" s="1" customFormat="1" ht="16.5" customHeight="1">
      <c r="B268" s="131"/>
      <c r="C268" s="132" t="s">
        <v>451</v>
      </c>
      <c r="D268" s="132" t="s">
        <v>118</v>
      </c>
      <c r="E268" s="133" t="s">
        <v>452</v>
      </c>
      <c r="F268" s="134" t="s">
        <v>453</v>
      </c>
      <c r="G268" s="135" t="s">
        <v>454</v>
      </c>
      <c r="H268" s="136">
        <v>263</v>
      </c>
      <c r="I268" s="137"/>
      <c r="J268" s="137">
        <f>ROUND(I268*H268,2)</f>
        <v>0</v>
      </c>
      <c r="K268" s="134" t="s">
        <v>122</v>
      </c>
      <c r="L268" s="28"/>
      <c r="M268" s="138" t="s">
        <v>1</v>
      </c>
      <c r="N268" s="139" t="s">
        <v>36</v>
      </c>
      <c r="O268" s="140">
        <v>0.10100000000000001</v>
      </c>
      <c r="P268" s="140">
        <f>O268*H268</f>
        <v>26.563000000000002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199</v>
      </c>
      <c r="AT268" s="142" t="s">
        <v>118</v>
      </c>
      <c r="AU268" s="142" t="s">
        <v>81</v>
      </c>
      <c r="AY268" s="16" t="s">
        <v>116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79</v>
      </c>
      <c r="BK268" s="143">
        <f>ROUND(I268*H268,2)</f>
        <v>0</v>
      </c>
      <c r="BL268" s="16" t="s">
        <v>199</v>
      </c>
      <c r="BM268" s="142" t="s">
        <v>455</v>
      </c>
    </row>
    <row r="269" spans="2:65" s="1" customFormat="1" ht="24" customHeight="1">
      <c r="B269" s="131"/>
      <c r="C269" s="165" t="s">
        <v>456</v>
      </c>
      <c r="D269" s="165" t="s">
        <v>249</v>
      </c>
      <c r="E269" s="166" t="s">
        <v>457</v>
      </c>
      <c r="F269" s="167" t="s">
        <v>458</v>
      </c>
      <c r="G269" s="168" t="s">
        <v>454</v>
      </c>
      <c r="H269" s="169">
        <v>81</v>
      </c>
      <c r="I269" s="170"/>
      <c r="J269" s="170">
        <f>ROUND(I269*H269,2)</f>
        <v>0</v>
      </c>
      <c r="K269" s="167" t="s">
        <v>1</v>
      </c>
      <c r="L269" s="171"/>
      <c r="M269" s="172" t="s">
        <v>1</v>
      </c>
      <c r="N269" s="173" t="s">
        <v>36</v>
      </c>
      <c r="O269" s="140">
        <v>0</v>
      </c>
      <c r="P269" s="140">
        <f>O269*H269</f>
        <v>0</v>
      </c>
      <c r="Q269" s="140">
        <v>6.0000000000000001E-3</v>
      </c>
      <c r="R269" s="140">
        <f>Q269*H269</f>
        <v>0.48599999999999999</v>
      </c>
      <c r="S269" s="140">
        <v>0</v>
      </c>
      <c r="T269" s="141">
        <f>S269*H269</f>
        <v>0</v>
      </c>
      <c r="AR269" s="142" t="s">
        <v>156</v>
      </c>
      <c r="AT269" s="142" t="s">
        <v>249</v>
      </c>
      <c r="AU269" s="142" t="s">
        <v>81</v>
      </c>
      <c r="AY269" s="16" t="s">
        <v>116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6" t="s">
        <v>79</v>
      </c>
      <c r="BK269" s="143">
        <f>ROUND(I269*H269,2)</f>
        <v>0</v>
      </c>
      <c r="BL269" s="16" t="s">
        <v>123</v>
      </c>
      <c r="BM269" s="142" t="s">
        <v>459</v>
      </c>
    </row>
    <row r="270" spans="2:65" s="1" customFormat="1" ht="24" customHeight="1">
      <c r="B270" s="131"/>
      <c r="C270" s="165" t="s">
        <v>460</v>
      </c>
      <c r="D270" s="165" t="s">
        <v>249</v>
      </c>
      <c r="E270" s="166" t="s">
        <v>461</v>
      </c>
      <c r="F270" s="167" t="s">
        <v>462</v>
      </c>
      <c r="G270" s="168" t="s">
        <v>454</v>
      </c>
      <c r="H270" s="169">
        <v>2</v>
      </c>
      <c r="I270" s="170"/>
      <c r="J270" s="170">
        <f>ROUND(I270*H270,2)</f>
        <v>0</v>
      </c>
      <c r="K270" s="167" t="s">
        <v>1</v>
      </c>
      <c r="L270" s="171"/>
      <c r="M270" s="172" t="s">
        <v>1</v>
      </c>
      <c r="N270" s="173" t="s">
        <v>36</v>
      </c>
      <c r="O270" s="140">
        <v>0</v>
      </c>
      <c r="P270" s="140">
        <f>O270*H270</f>
        <v>0</v>
      </c>
      <c r="Q270" s="140">
        <v>6.0000000000000001E-3</v>
      </c>
      <c r="R270" s="140">
        <f>Q270*H270</f>
        <v>1.2E-2</v>
      </c>
      <c r="S270" s="140">
        <v>0</v>
      </c>
      <c r="T270" s="141">
        <f>S270*H270</f>
        <v>0</v>
      </c>
      <c r="AR270" s="142" t="s">
        <v>156</v>
      </c>
      <c r="AT270" s="142" t="s">
        <v>249</v>
      </c>
      <c r="AU270" s="142" t="s">
        <v>81</v>
      </c>
      <c r="AY270" s="16" t="s">
        <v>116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79</v>
      </c>
      <c r="BK270" s="143">
        <f>ROUND(I270*H270,2)</f>
        <v>0</v>
      </c>
      <c r="BL270" s="16" t="s">
        <v>123</v>
      </c>
      <c r="BM270" s="142" t="s">
        <v>463</v>
      </c>
    </row>
    <row r="271" spans="2:65" s="1" customFormat="1" ht="16.5" customHeight="1">
      <c r="B271" s="131"/>
      <c r="C271" s="165" t="s">
        <v>464</v>
      </c>
      <c r="D271" s="165" t="s">
        <v>249</v>
      </c>
      <c r="E271" s="166" t="s">
        <v>465</v>
      </c>
      <c r="F271" s="167" t="s">
        <v>466</v>
      </c>
      <c r="G271" s="168" t="s">
        <v>454</v>
      </c>
      <c r="H271" s="169">
        <v>180</v>
      </c>
      <c r="I271" s="170"/>
      <c r="J271" s="170">
        <f>ROUND(I271*H271,2)</f>
        <v>0</v>
      </c>
      <c r="K271" s="167" t="s">
        <v>122</v>
      </c>
      <c r="L271" s="171"/>
      <c r="M271" s="172" t="s">
        <v>1</v>
      </c>
      <c r="N271" s="173" t="s">
        <v>36</v>
      </c>
      <c r="O271" s="140">
        <v>0</v>
      </c>
      <c r="P271" s="140">
        <f>O271*H271</f>
        <v>0</v>
      </c>
      <c r="Q271" s="140">
        <v>3.5000000000000001E-3</v>
      </c>
      <c r="R271" s="140">
        <f>Q271*H271</f>
        <v>0.63</v>
      </c>
      <c r="S271" s="140">
        <v>0</v>
      </c>
      <c r="T271" s="141">
        <f>S271*H271</f>
        <v>0</v>
      </c>
      <c r="AR271" s="142" t="s">
        <v>156</v>
      </c>
      <c r="AT271" s="142" t="s">
        <v>249</v>
      </c>
      <c r="AU271" s="142" t="s">
        <v>81</v>
      </c>
      <c r="AY271" s="16" t="s">
        <v>116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6" t="s">
        <v>79</v>
      </c>
      <c r="BK271" s="143">
        <f>ROUND(I271*H271,2)</f>
        <v>0</v>
      </c>
      <c r="BL271" s="16" t="s">
        <v>123</v>
      </c>
      <c r="BM271" s="142" t="s">
        <v>467</v>
      </c>
    </row>
    <row r="272" spans="2:65" s="12" customFormat="1">
      <c r="B272" s="144"/>
      <c r="D272" s="145" t="s">
        <v>125</v>
      </c>
      <c r="E272" s="146" t="s">
        <v>1</v>
      </c>
      <c r="F272" s="147" t="s">
        <v>468</v>
      </c>
      <c r="H272" s="148">
        <v>180</v>
      </c>
      <c r="L272" s="144"/>
      <c r="M272" s="149"/>
      <c r="N272" s="150"/>
      <c r="O272" s="150"/>
      <c r="P272" s="150"/>
      <c r="Q272" s="150"/>
      <c r="R272" s="150"/>
      <c r="S272" s="150"/>
      <c r="T272" s="151"/>
      <c r="AT272" s="146" t="s">
        <v>125</v>
      </c>
      <c r="AU272" s="146" t="s">
        <v>81</v>
      </c>
      <c r="AV272" s="12" t="s">
        <v>81</v>
      </c>
      <c r="AW272" s="12" t="s">
        <v>28</v>
      </c>
      <c r="AX272" s="12" t="s">
        <v>79</v>
      </c>
      <c r="AY272" s="146" t="s">
        <v>116</v>
      </c>
    </row>
    <row r="273" spans="2:65" s="1" customFormat="1" ht="16.5" customHeight="1">
      <c r="B273" s="131"/>
      <c r="C273" s="132" t="s">
        <v>469</v>
      </c>
      <c r="D273" s="132" t="s">
        <v>118</v>
      </c>
      <c r="E273" s="133" t="s">
        <v>470</v>
      </c>
      <c r="F273" s="134" t="s">
        <v>471</v>
      </c>
      <c r="G273" s="135" t="s">
        <v>454</v>
      </c>
      <c r="H273" s="136">
        <v>180</v>
      </c>
      <c r="I273" s="137"/>
      <c r="J273" s="137">
        <f>ROUND(I273*H273,2)</f>
        <v>0</v>
      </c>
      <c r="K273" s="134" t="s">
        <v>1</v>
      </c>
      <c r="L273" s="28"/>
      <c r="M273" s="138" t="s">
        <v>1</v>
      </c>
      <c r="N273" s="139" t="s">
        <v>36</v>
      </c>
      <c r="O273" s="140">
        <v>0.26900000000000002</v>
      </c>
      <c r="P273" s="140">
        <f>O273*H273</f>
        <v>48.42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199</v>
      </c>
      <c r="AT273" s="142" t="s">
        <v>118</v>
      </c>
      <c r="AU273" s="142" t="s">
        <v>81</v>
      </c>
      <c r="AY273" s="16" t="s">
        <v>116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6" t="s">
        <v>79</v>
      </c>
      <c r="BK273" s="143">
        <f>ROUND(I273*H273,2)</f>
        <v>0</v>
      </c>
      <c r="BL273" s="16" t="s">
        <v>199</v>
      </c>
      <c r="BM273" s="142" t="s">
        <v>472</v>
      </c>
    </row>
    <row r="274" spans="2:65" s="1" customFormat="1" ht="16.5" customHeight="1">
      <c r="B274" s="131"/>
      <c r="C274" s="165" t="s">
        <v>473</v>
      </c>
      <c r="D274" s="165" t="s">
        <v>249</v>
      </c>
      <c r="E274" s="166" t="s">
        <v>474</v>
      </c>
      <c r="F274" s="167" t="s">
        <v>475</v>
      </c>
      <c r="G274" s="168" t="s">
        <v>454</v>
      </c>
      <c r="H274" s="169">
        <v>180</v>
      </c>
      <c r="I274" s="170"/>
      <c r="J274" s="170">
        <f>ROUND(I274*H274,2)</f>
        <v>0</v>
      </c>
      <c r="K274" s="167" t="s">
        <v>1</v>
      </c>
      <c r="L274" s="171"/>
      <c r="M274" s="172" t="s">
        <v>1</v>
      </c>
      <c r="N274" s="173" t="s">
        <v>36</v>
      </c>
      <c r="O274" s="140">
        <v>0</v>
      </c>
      <c r="P274" s="140">
        <f>O274*H274</f>
        <v>0</v>
      </c>
      <c r="Q274" s="140">
        <v>1.2E-4</v>
      </c>
      <c r="R274" s="140">
        <f>Q274*H274</f>
        <v>2.1600000000000001E-2</v>
      </c>
      <c r="S274" s="140">
        <v>0</v>
      </c>
      <c r="T274" s="141">
        <f>S274*H274</f>
        <v>0</v>
      </c>
      <c r="AR274" s="142" t="s">
        <v>156</v>
      </c>
      <c r="AT274" s="142" t="s">
        <v>249</v>
      </c>
      <c r="AU274" s="142" t="s">
        <v>81</v>
      </c>
      <c r="AY274" s="16" t="s">
        <v>116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79</v>
      </c>
      <c r="BK274" s="143">
        <f>ROUND(I274*H274,2)</f>
        <v>0</v>
      </c>
      <c r="BL274" s="16" t="s">
        <v>123</v>
      </c>
      <c r="BM274" s="142" t="s">
        <v>476</v>
      </c>
    </row>
    <row r="275" spans="2:65" s="1" customFormat="1" ht="19.5">
      <c r="B275" s="28"/>
      <c r="D275" s="145" t="s">
        <v>477</v>
      </c>
      <c r="F275" s="174" t="s">
        <v>478</v>
      </c>
      <c r="L275" s="28"/>
      <c r="M275" s="175"/>
      <c r="N275" s="51"/>
      <c r="O275" s="51"/>
      <c r="P275" s="51"/>
      <c r="Q275" s="51"/>
      <c r="R275" s="51"/>
      <c r="S275" s="51"/>
      <c r="T275" s="52"/>
      <c r="AT275" s="16" t="s">
        <v>477</v>
      </c>
      <c r="AU275" s="16" t="s">
        <v>81</v>
      </c>
    </row>
    <row r="276" spans="2:65" s="1" customFormat="1" ht="24" customHeight="1">
      <c r="B276" s="131"/>
      <c r="C276" s="132" t="s">
        <v>479</v>
      </c>
      <c r="D276" s="132" t="s">
        <v>118</v>
      </c>
      <c r="E276" s="133" t="s">
        <v>480</v>
      </c>
      <c r="F276" s="134" t="s">
        <v>481</v>
      </c>
      <c r="G276" s="135" t="s">
        <v>454</v>
      </c>
      <c r="H276" s="136">
        <v>118</v>
      </c>
      <c r="I276" s="137"/>
      <c r="J276" s="137">
        <f t="shared" ref="J276:J288" si="0">ROUND(I276*H276,2)</f>
        <v>0</v>
      </c>
      <c r="K276" s="134" t="s">
        <v>122</v>
      </c>
      <c r="L276" s="28"/>
      <c r="M276" s="138" t="s">
        <v>1</v>
      </c>
      <c r="N276" s="139" t="s">
        <v>36</v>
      </c>
      <c r="O276" s="140">
        <v>0.75900000000000001</v>
      </c>
      <c r="P276" s="140">
        <f t="shared" ref="P276:P288" si="1">O276*H276</f>
        <v>89.561999999999998</v>
      </c>
      <c r="Q276" s="140">
        <v>1.67E-3</v>
      </c>
      <c r="R276" s="140">
        <f t="shared" ref="R276:R288" si="2">Q276*H276</f>
        <v>0.19706000000000001</v>
      </c>
      <c r="S276" s="140">
        <v>0</v>
      </c>
      <c r="T276" s="141">
        <f t="shared" ref="T276:T288" si="3">S276*H276</f>
        <v>0</v>
      </c>
      <c r="AR276" s="142" t="s">
        <v>123</v>
      </c>
      <c r="AT276" s="142" t="s">
        <v>118</v>
      </c>
      <c r="AU276" s="142" t="s">
        <v>81</v>
      </c>
      <c r="AY276" s="16" t="s">
        <v>116</v>
      </c>
      <c r="BE276" s="143">
        <f t="shared" ref="BE276:BE288" si="4">IF(N276="základní",J276,0)</f>
        <v>0</v>
      </c>
      <c r="BF276" s="143">
        <f t="shared" ref="BF276:BF288" si="5">IF(N276="snížená",J276,0)</f>
        <v>0</v>
      </c>
      <c r="BG276" s="143">
        <f t="shared" ref="BG276:BG288" si="6">IF(N276="zákl. přenesená",J276,0)</f>
        <v>0</v>
      </c>
      <c r="BH276" s="143">
        <f t="shared" ref="BH276:BH288" si="7">IF(N276="sníž. přenesená",J276,0)</f>
        <v>0</v>
      </c>
      <c r="BI276" s="143">
        <f t="shared" ref="BI276:BI288" si="8">IF(N276="nulová",J276,0)</f>
        <v>0</v>
      </c>
      <c r="BJ276" s="16" t="s">
        <v>79</v>
      </c>
      <c r="BK276" s="143">
        <f t="shared" ref="BK276:BK288" si="9">ROUND(I276*H276,2)</f>
        <v>0</v>
      </c>
      <c r="BL276" s="16" t="s">
        <v>123</v>
      </c>
      <c r="BM276" s="142" t="s">
        <v>482</v>
      </c>
    </row>
    <row r="277" spans="2:65" s="1" customFormat="1" ht="16.5" customHeight="1">
      <c r="B277" s="131"/>
      <c r="C277" s="165" t="s">
        <v>483</v>
      </c>
      <c r="D277" s="165" t="s">
        <v>249</v>
      </c>
      <c r="E277" s="166" t="s">
        <v>484</v>
      </c>
      <c r="F277" s="167" t="s">
        <v>485</v>
      </c>
      <c r="G277" s="168" t="s">
        <v>454</v>
      </c>
      <c r="H277" s="169">
        <v>25</v>
      </c>
      <c r="I277" s="170"/>
      <c r="J277" s="170">
        <f t="shared" si="0"/>
        <v>0</v>
      </c>
      <c r="K277" s="167" t="s">
        <v>122</v>
      </c>
      <c r="L277" s="171"/>
      <c r="M277" s="172" t="s">
        <v>1</v>
      </c>
      <c r="N277" s="173" t="s">
        <v>36</v>
      </c>
      <c r="O277" s="140">
        <v>0</v>
      </c>
      <c r="P277" s="140">
        <f t="shared" si="1"/>
        <v>0</v>
      </c>
      <c r="Q277" s="140">
        <v>1.41E-2</v>
      </c>
      <c r="R277" s="140">
        <f t="shared" si="2"/>
        <v>0.35249999999999998</v>
      </c>
      <c r="S277" s="140">
        <v>0</v>
      </c>
      <c r="T277" s="141">
        <f t="shared" si="3"/>
        <v>0</v>
      </c>
      <c r="AR277" s="142" t="s">
        <v>156</v>
      </c>
      <c r="AT277" s="142" t="s">
        <v>249</v>
      </c>
      <c r="AU277" s="142" t="s">
        <v>81</v>
      </c>
      <c r="AY277" s="16" t="s">
        <v>116</v>
      </c>
      <c r="BE277" s="143">
        <f t="shared" si="4"/>
        <v>0</v>
      </c>
      <c r="BF277" s="143">
        <f t="shared" si="5"/>
        <v>0</v>
      </c>
      <c r="BG277" s="143">
        <f t="shared" si="6"/>
        <v>0</v>
      </c>
      <c r="BH277" s="143">
        <f t="shared" si="7"/>
        <v>0</v>
      </c>
      <c r="BI277" s="143">
        <f t="shared" si="8"/>
        <v>0</v>
      </c>
      <c r="BJ277" s="16" t="s">
        <v>79</v>
      </c>
      <c r="BK277" s="143">
        <f t="shared" si="9"/>
        <v>0</v>
      </c>
      <c r="BL277" s="16" t="s">
        <v>123</v>
      </c>
      <c r="BM277" s="142" t="s">
        <v>486</v>
      </c>
    </row>
    <row r="278" spans="2:65" s="1" customFormat="1" ht="16.5" customHeight="1">
      <c r="B278" s="131"/>
      <c r="C278" s="165" t="s">
        <v>487</v>
      </c>
      <c r="D278" s="165" t="s">
        <v>249</v>
      </c>
      <c r="E278" s="166" t="s">
        <v>488</v>
      </c>
      <c r="F278" s="167" t="s">
        <v>489</v>
      </c>
      <c r="G278" s="168" t="s">
        <v>454</v>
      </c>
      <c r="H278" s="169">
        <v>8</v>
      </c>
      <c r="I278" s="170"/>
      <c r="J278" s="170">
        <f t="shared" si="0"/>
        <v>0</v>
      </c>
      <c r="K278" s="167" t="s">
        <v>122</v>
      </c>
      <c r="L278" s="171"/>
      <c r="M278" s="172" t="s">
        <v>1</v>
      </c>
      <c r="N278" s="173" t="s">
        <v>36</v>
      </c>
      <c r="O278" s="140">
        <v>0</v>
      </c>
      <c r="P278" s="140">
        <f t="shared" si="1"/>
        <v>0</v>
      </c>
      <c r="Q278" s="140">
        <v>0.01</v>
      </c>
      <c r="R278" s="140">
        <f t="shared" si="2"/>
        <v>0.08</v>
      </c>
      <c r="S278" s="140">
        <v>0</v>
      </c>
      <c r="T278" s="141">
        <f t="shared" si="3"/>
        <v>0</v>
      </c>
      <c r="AR278" s="142" t="s">
        <v>156</v>
      </c>
      <c r="AT278" s="142" t="s">
        <v>249</v>
      </c>
      <c r="AU278" s="142" t="s">
        <v>81</v>
      </c>
      <c r="AY278" s="16" t="s">
        <v>116</v>
      </c>
      <c r="BE278" s="143">
        <f t="shared" si="4"/>
        <v>0</v>
      </c>
      <c r="BF278" s="143">
        <f t="shared" si="5"/>
        <v>0</v>
      </c>
      <c r="BG278" s="143">
        <f t="shared" si="6"/>
        <v>0</v>
      </c>
      <c r="BH278" s="143">
        <f t="shared" si="7"/>
        <v>0</v>
      </c>
      <c r="BI278" s="143">
        <f t="shared" si="8"/>
        <v>0</v>
      </c>
      <c r="BJ278" s="16" t="s">
        <v>79</v>
      </c>
      <c r="BK278" s="143">
        <f t="shared" si="9"/>
        <v>0</v>
      </c>
      <c r="BL278" s="16" t="s">
        <v>123</v>
      </c>
      <c r="BM278" s="142" t="s">
        <v>490</v>
      </c>
    </row>
    <row r="279" spans="2:65" s="1" customFormat="1" ht="16.5" customHeight="1">
      <c r="B279" s="131"/>
      <c r="C279" s="165" t="s">
        <v>491</v>
      </c>
      <c r="D279" s="165" t="s">
        <v>249</v>
      </c>
      <c r="E279" s="166" t="s">
        <v>492</v>
      </c>
      <c r="F279" s="167" t="s">
        <v>493</v>
      </c>
      <c r="G279" s="168" t="s">
        <v>454</v>
      </c>
      <c r="H279" s="169">
        <v>14</v>
      </c>
      <c r="I279" s="170"/>
      <c r="J279" s="170">
        <f t="shared" si="0"/>
        <v>0</v>
      </c>
      <c r="K279" s="167" t="s">
        <v>122</v>
      </c>
      <c r="L279" s="171"/>
      <c r="M279" s="172" t="s">
        <v>1</v>
      </c>
      <c r="N279" s="173" t="s">
        <v>36</v>
      </c>
      <c r="O279" s="140">
        <v>0</v>
      </c>
      <c r="P279" s="140">
        <f t="shared" si="1"/>
        <v>0</v>
      </c>
      <c r="Q279" s="140">
        <v>1.12E-2</v>
      </c>
      <c r="R279" s="140">
        <f t="shared" si="2"/>
        <v>0.15679999999999999</v>
      </c>
      <c r="S279" s="140">
        <v>0</v>
      </c>
      <c r="T279" s="141">
        <f t="shared" si="3"/>
        <v>0</v>
      </c>
      <c r="AR279" s="142" t="s">
        <v>156</v>
      </c>
      <c r="AT279" s="142" t="s">
        <v>249</v>
      </c>
      <c r="AU279" s="142" t="s">
        <v>81</v>
      </c>
      <c r="AY279" s="16" t="s">
        <v>116</v>
      </c>
      <c r="BE279" s="143">
        <f t="shared" si="4"/>
        <v>0</v>
      </c>
      <c r="BF279" s="143">
        <f t="shared" si="5"/>
        <v>0</v>
      </c>
      <c r="BG279" s="143">
        <f t="shared" si="6"/>
        <v>0</v>
      </c>
      <c r="BH279" s="143">
        <f t="shared" si="7"/>
        <v>0</v>
      </c>
      <c r="BI279" s="143">
        <f t="shared" si="8"/>
        <v>0</v>
      </c>
      <c r="BJ279" s="16" t="s">
        <v>79</v>
      </c>
      <c r="BK279" s="143">
        <f t="shared" si="9"/>
        <v>0</v>
      </c>
      <c r="BL279" s="16" t="s">
        <v>123</v>
      </c>
      <c r="BM279" s="142" t="s">
        <v>494</v>
      </c>
    </row>
    <row r="280" spans="2:65" s="1" customFormat="1" ht="24" customHeight="1">
      <c r="B280" s="131"/>
      <c r="C280" s="165" t="s">
        <v>495</v>
      </c>
      <c r="D280" s="165" t="s">
        <v>249</v>
      </c>
      <c r="E280" s="166" t="s">
        <v>496</v>
      </c>
      <c r="F280" s="167" t="s">
        <v>497</v>
      </c>
      <c r="G280" s="168" t="s">
        <v>454</v>
      </c>
      <c r="H280" s="169">
        <v>25</v>
      </c>
      <c r="I280" s="170"/>
      <c r="J280" s="170">
        <f t="shared" si="0"/>
        <v>0</v>
      </c>
      <c r="K280" s="167" t="s">
        <v>122</v>
      </c>
      <c r="L280" s="171"/>
      <c r="M280" s="172" t="s">
        <v>1</v>
      </c>
      <c r="N280" s="173" t="s">
        <v>36</v>
      </c>
      <c r="O280" s="140">
        <v>0</v>
      </c>
      <c r="P280" s="140">
        <f t="shared" si="1"/>
        <v>0</v>
      </c>
      <c r="Q280" s="140">
        <v>4.3499999999999997E-2</v>
      </c>
      <c r="R280" s="140">
        <f t="shared" si="2"/>
        <v>1.0874999999999999</v>
      </c>
      <c r="S280" s="140">
        <v>0</v>
      </c>
      <c r="T280" s="141">
        <f t="shared" si="3"/>
        <v>0</v>
      </c>
      <c r="AR280" s="142" t="s">
        <v>156</v>
      </c>
      <c r="AT280" s="142" t="s">
        <v>249</v>
      </c>
      <c r="AU280" s="142" t="s">
        <v>81</v>
      </c>
      <c r="AY280" s="16" t="s">
        <v>116</v>
      </c>
      <c r="BE280" s="143">
        <f t="shared" si="4"/>
        <v>0</v>
      </c>
      <c r="BF280" s="143">
        <f t="shared" si="5"/>
        <v>0</v>
      </c>
      <c r="BG280" s="143">
        <f t="shared" si="6"/>
        <v>0</v>
      </c>
      <c r="BH280" s="143">
        <f t="shared" si="7"/>
        <v>0</v>
      </c>
      <c r="BI280" s="143">
        <f t="shared" si="8"/>
        <v>0</v>
      </c>
      <c r="BJ280" s="16" t="s">
        <v>79</v>
      </c>
      <c r="BK280" s="143">
        <f t="shared" si="9"/>
        <v>0</v>
      </c>
      <c r="BL280" s="16" t="s">
        <v>123</v>
      </c>
      <c r="BM280" s="142" t="s">
        <v>498</v>
      </c>
    </row>
    <row r="281" spans="2:65" s="1" customFormat="1" ht="16.5" customHeight="1">
      <c r="B281" s="131"/>
      <c r="C281" s="165" t="s">
        <v>499</v>
      </c>
      <c r="D281" s="165" t="s">
        <v>249</v>
      </c>
      <c r="E281" s="166" t="s">
        <v>500</v>
      </c>
      <c r="F281" s="167" t="s">
        <v>501</v>
      </c>
      <c r="G281" s="168" t="s">
        <v>454</v>
      </c>
      <c r="H281" s="169">
        <v>2</v>
      </c>
      <c r="I281" s="170"/>
      <c r="J281" s="170">
        <f t="shared" si="0"/>
        <v>0</v>
      </c>
      <c r="K281" s="167" t="s">
        <v>122</v>
      </c>
      <c r="L281" s="171"/>
      <c r="M281" s="172" t="s">
        <v>1</v>
      </c>
      <c r="N281" s="173" t="s">
        <v>36</v>
      </c>
      <c r="O281" s="140">
        <v>0</v>
      </c>
      <c r="P281" s="140">
        <f t="shared" si="1"/>
        <v>0</v>
      </c>
      <c r="Q281" s="140">
        <v>1.0699999999999999E-2</v>
      </c>
      <c r="R281" s="140">
        <f t="shared" si="2"/>
        <v>2.1399999999999999E-2</v>
      </c>
      <c r="S281" s="140">
        <v>0</v>
      </c>
      <c r="T281" s="141">
        <f t="shared" si="3"/>
        <v>0</v>
      </c>
      <c r="AR281" s="142" t="s">
        <v>156</v>
      </c>
      <c r="AT281" s="142" t="s">
        <v>249</v>
      </c>
      <c r="AU281" s="142" t="s">
        <v>81</v>
      </c>
      <c r="AY281" s="16" t="s">
        <v>116</v>
      </c>
      <c r="BE281" s="143">
        <f t="shared" si="4"/>
        <v>0</v>
      </c>
      <c r="BF281" s="143">
        <f t="shared" si="5"/>
        <v>0</v>
      </c>
      <c r="BG281" s="143">
        <f t="shared" si="6"/>
        <v>0</v>
      </c>
      <c r="BH281" s="143">
        <f t="shared" si="7"/>
        <v>0</v>
      </c>
      <c r="BI281" s="143">
        <f t="shared" si="8"/>
        <v>0</v>
      </c>
      <c r="BJ281" s="16" t="s">
        <v>79</v>
      </c>
      <c r="BK281" s="143">
        <f t="shared" si="9"/>
        <v>0</v>
      </c>
      <c r="BL281" s="16" t="s">
        <v>123</v>
      </c>
      <c r="BM281" s="142" t="s">
        <v>502</v>
      </c>
    </row>
    <row r="282" spans="2:65" s="1" customFormat="1" ht="24" customHeight="1">
      <c r="B282" s="131"/>
      <c r="C282" s="132" t="s">
        <v>503</v>
      </c>
      <c r="D282" s="132" t="s">
        <v>118</v>
      </c>
      <c r="E282" s="133" t="s">
        <v>504</v>
      </c>
      <c r="F282" s="134" t="s">
        <v>505</v>
      </c>
      <c r="G282" s="135" t="s">
        <v>454</v>
      </c>
      <c r="H282" s="136">
        <v>43</v>
      </c>
      <c r="I282" s="137"/>
      <c r="J282" s="137">
        <f t="shared" si="0"/>
        <v>0</v>
      </c>
      <c r="K282" s="134" t="s">
        <v>122</v>
      </c>
      <c r="L282" s="28"/>
      <c r="M282" s="138" t="s">
        <v>1</v>
      </c>
      <c r="N282" s="139" t="s">
        <v>36</v>
      </c>
      <c r="O282" s="140">
        <v>1.0940000000000001</v>
      </c>
      <c r="P282" s="140">
        <f t="shared" si="1"/>
        <v>47.042000000000002</v>
      </c>
      <c r="Q282" s="140">
        <v>1.7099999999999999E-3</v>
      </c>
      <c r="R282" s="140">
        <f t="shared" si="2"/>
        <v>7.3529999999999998E-2</v>
      </c>
      <c r="S282" s="140">
        <v>0</v>
      </c>
      <c r="T282" s="141">
        <f t="shared" si="3"/>
        <v>0</v>
      </c>
      <c r="AR282" s="142" t="s">
        <v>123</v>
      </c>
      <c r="AT282" s="142" t="s">
        <v>118</v>
      </c>
      <c r="AU282" s="142" t="s">
        <v>81</v>
      </c>
      <c r="AY282" s="16" t="s">
        <v>116</v>
      </c>
      <c r="BE282" s="143">
        <f t="shared" si="4"/>
        <v>0</v>
      </c>
      <c r="BF282" s="143">
        <f t="shared" si="5"/>
        <v>0</v>
      </c>
      <c r="BG282" s="143">
        <f t="shared" si="6"/>
        <v>0</v>
      </c>
      <c r="BH282" s="143">
        <f t="shared" si="7"/>
        <v>0</v>
      </c>
      <c r="BI282" s="143">
        <f t="shared" si="8"/>
        <v>0</v>
      </c>
      <c r="BJ282" s="16" t="s">
        <v>79</v>
      </c>
      <c r="BK282" s="143">
        <f t="shared" si="9"/>
        <v>0</v>
      </c>
      <c r="BL282" s="16" t="s">
        <v>123</v>
      </c>
      <c r="BM282" s="142" t="s">
        <v>506</v>
      </c>
    </row>
    <row r="283" spans="2:65" s="1" customFormat="1" ht="16.5" customHeight="1">
      <c r="B283" s="131"/>
      <c r="C283" s="165" t="s">
        <v>507</v>
      </c>
      <c r="D283" s="165" t="s">
        <v>249</v>
      </c>
      <c r="E283" s="166" t="s">
        <v>508</v>
      </c>
      <c r="F283" s="167" t="s">
        <v>509</v>
      </c>
      <c r="G283" s="168" t="s">
        <v>454</v>
      </c>
      <c r="H283" s="169">
        <v>1</v>
      </c>
      <c r="I283" s="170"/>
      <c r="J283" s="170">
        <f t="shared" si="0"/>
        <v>0</v>
      </c>
      <c r="K283" s="167" t="s">
        <v>122</v>
      </c>
      <c r="L283" s="171"/>
      <c r="M283" s="172" t="s">
        <v>1</v>
      </c>
      <c r="N283" s="173" t="s">
        <v>36</v>
      </c>
      <c r="O283" s="140">
        <v>0</v>
      </c>
      <c r="P283" s="140">
        <f t="shared" si="1"/>
        <v>0</v>
      </c>
      <c r="Q283" s="140">
        <v>2.01E-2</v>
      </c>
      <c r="R283" s="140">
        <f t="shared" si="2"/>
        <v>2.01E-2</v>
      </c>
      <c r="S283" s="140">
        <v>0</v>
      </c>
      <c r="T283" s="141">
        <f t="shared" si="3"/>
        <v>0</v>
      </c>
      <c r="AR283" s="142" t="s">
        <v>156</v>
      </c>
      <c r="AT283" s="142" t="s">
        <v>249</v>
      </c>
      <c r="AU283" s="142" t="s">
        <v>81</v>
      </c>
      <c r="AY283" s="16" t="s">
        <v>116</v>
      </c>
      <c r="BE283" s="143">
        <f t="shared" si="4"/>
        <v>0</v>
      </c>
      <c r="BF283" s="143">
        <f t="shared" si="5"/>
        <v>0</v>
      </c>
      <c r="BG283" s="143">
        <f t="shared" si="6"/>
        <v>0</v>
      </c>
      <c r="BH283" s="143">
        <f t="shared" si="7"/>
        <v>0</v>
      </c>
      <c r="BI283" s="143">
        <f t="shared" si="8"/>
        <v>0</v>
      </c>
      <c r="BJ283" s="16" t="s">
        <v>79</v>
      </c>
      <c r="BK283" s="143">
        <f t="shared" si="9"/>
        <v>0</v>
      </c>
      <c r="BL283" s="16" t="s">
        <v>123</v>
      </c>
      <c r="BM283" s="142" t="s">
        <v>510</v>
      </c>
    </row>
    <row r="284" spans="2:65" s="1" customFormat="1" ht="24" customHeight="1">
      <c r="B284" s="131"/>
      <c r="C284" s="165" t="s">
        <v>511</v>
      </c>
      <c r="D284" s="165" t="s">
        <v>249</v>
      </c>
      <c r="E284" s="166" t="s">
        <v>512</v>
      </c>
      <c r="F284" s="167" t="s">
        <v>513</v>
      </c>
      <c r="G284" s="168" t="s">
        <v>454</v>
      </c>
      <c r="H284" s="169">
        <v>42</v>
      </c>
      <c r="I284" s="170"/>
      <c r="J284" s="170">
        <f t="shared" si="0"/>
        <v>0</v>
      </c>
      <c r="K284" s="167" t="s">
        <v>122</v>
      </c>
      <c r="L284" s="171"/>
      <c r="M284" s="172" t="s">
        <v>1</v>
      </c>
      <c r="N284" s="173" t="s">
        <v>36</v>
      </c>
      <c r="O284" s="140">
        <v>0</v>
      </c>
      <c r="P284" s="140">
        <f t="shared" si="1"/>
        <v>0</v>
      </c>
      <c r="Q284" s="140">
        <v>1.5299999999999999E-2</v>
      </c>
      <c r="R284" s="140">
        <f t="shared" si="2"/>
        <v>0.64259999999999995</v>
      </c>
      <c r="S284" s="140">
        <v>0</v>
      </c>
      <c r="T284" s="141">
        <f t="shared" si="3"/>
        <v>0</v>
      </c>
      <c r="AR284" s="142" t="s">
        <v>156</v>
      </c>
      <c r="AT284" s="142" t="s">
        <v>249</v>
      </c>
      <c r="AU284" s="142" t="s">
        <v>81</v>
      </c>
      <c r="AY284" s="16" t="s">
        <v>116</v>
      </c>
      <c r="BE284" s="143">
        <f t="shared" si="4"/>
        <v>0</v>
      </c>
      <c r="BF284" s="143">
        <f t="shared" si="5"/>
        <v>0</v>
      </c>
      <c r="BG284" s="143">
        <f t="shared" si="6"/>
        <v>0</v>
      </c>
      <c r="BH284" s="143">
        <f t="shared" si="7"/>
        <v>0</v>
      </c>
      <c r="BI284" s="143">
        <f t="shared" si="8"/>
        <v>0</v>
      </c>
      <c r="BJ284" s="16" t="s">
        <v>79</v>
      </c>
      <c r="BK284" s="143">
        <f t="shared" si="9"/>
        <v>0</v>
      </c>
      <c r="BL284" s="16" t="s">
        <v>123</v>
      </c>
      <c r="BM284" s="142" t="s">
        <v>514</v>
      </c>
    </row>
    <row r="285" spans="2:65" s="1" customFormat="1" ht="24" customHeight="1">
      <c r="B285" s="131"/>
      <c r="C285" s="132" t="s">
        <v>515</v>
      </c>
      <c r="D285" s="132" t="s">
        <v>118</v>
      </c>
      <c r="E285" s="133" t="s">
        <v>516</v>
      </c>
      <c r="F285" s="134" t="s">
        <v>517</v>
      </c>
      <c r="G285" s="135" t="s">
        <v>454</v>
      </c>
      <c r="H285" s="136">
        <v>1</v>
      </c>
      <c r="I285" s="137"/>
      <c r="J285" s="137">
        <f t="shared" si="0"/>
        <v>0</v>
      </c>
      <c r="K285" s="134" t="s">
        <v>122</v>
      </c>
      <c r="L285" s="28"/>
      <c r="M285" s="138" t="s">
        <v>1</v>
      </c>
      <c r="N285" s="139" t="s">
        <v>36</v>
      </c>
      <c r="O285" s="140">
        <v>1.24</v>
      </c>
      <c r="P285" s="140">
        <f t="shared" si="1"/>
        <v>1.24</v>
      </c>
      <c r="Q285" s="140">
        <v>1.7099999999999999E-3</v>
      </c>
      <c r="R285" s="140">
        <f t="shared" si="2"/>
        <v>1.7099999999999999E-3</v>
      </c>
      <c r="S285" s="140">
        <v>0</v>
      </c>
      <c r="T285" s="141">
        <f t="shared" si="3"/>
        <v>0</v>
      </c>
      <c r="AR285" s="142" t="s">
        <v>123</v>
      </c>
      <c r="AT285" s="142" t="s">
        <v>118</v>
      </c>
      <c r="AU285" s="142" t="s">
        <v>81</v>
      </c>
      <c r="AY285" s="16" t="s">
        <v>116</v>
      </c>
      <c r="BE285" s="143">
        <f t="shared" si="4"/>
        <v>0</v>
      </c>
      <c r="BF285" s="143">
        <f t="shared" si="5"/>
        <v>0</v>
      </c>
      <c r="BG285" s="143">
        <f t="shared" si="6"/>
        <v>0</v>
      </c>
      <c r="BH285" s="143">
        <f t="shared" si="7"/>
        <v>0</v>
      </c>
      <c r="BI285" s="143">
        <f t="shared" si="8"/>
        <v>0</v>
      </c>
      <c r="BJ285" s="16" t="s">
        <v>79</v>
      </c>
      <c r="BK285" s="143">
        <f t="shared" si="9"/>
        <v>0</v>
      </c>
      <c r="BL285" s="16" t="s">
        <v>123</v>
      </c>
      <c r="BM285" s="142" t="s">
        <v>518</v>
      </c>
    </row>
    <row r="286" spans="2:65" s="1" customFormat="1" ht="24" customHeight="1">
      <c r="B286" s="131"/>
      <c r="C286" s="165" t="s">
        <v>519</v>
      </c>
      <c r="D286" s="165" t="s">
        <v>249</v>
      </c>
      <c r="E286" s="166" t="s">
        <v>520</v>
      </c>
      <c r="F286" s="167" t="s">
        <v>521</v>
      </c>
      <c r="G286" s="168" t="s">
        <v>454</v>
      </c>
      <c r="H286" s="169">
        <v>1</v>
      </c>
      <c r="I286" s="170"/>
      <c r="J286" s="170">
        <f t="shared" si="0"/>
        <v>0</v>
      </c>
      <c r="K286" s="167" t="s">
        <v>122</v>
      </c>
      <c r="L286" s="171"/>
      <c r="M286" s="172" t="s">
        <v>1</v>
      </c>
      <c r="N286" s="173" t="s">
        <v>36</v>
      </c>
      <c r="O286" s="140">
        <v>0</v>
      </c>
      <c r="P286" s="140">
        <f t="shared" si="1"/>
        <v>0</v>
      </c>
      <c r="Q286" s="140">
        <v>1.9699999999999999E-2</v>
      </c>
      <c r="R286" s="140">
        <f t="shared" si="2"/>
        <v>1.9699999999999999E-2</v>
      </c>
      <c r="S286" s="140">
        <v>0</v>
      </c>
      <c r="T286" s="141">
        <f t="shared" si="3"/>
        <v>0</v>
      </c>
      <c r="AR286" s="142" t="s">
        <v>156</v>
      </c>
      <c r="AT286" s="142" t="s">
        <v>249</v>
      </c>
      <c r="AU286" s="142" t="s">
        <v>81</v>
      </c>
      <c r="AY286" s="16" t="s">
        <v>116</v>
      </c>
      <c r="BE286" s="143">
        <f t="shared" si="4"/>
        <v>0</v>
      </c>
      <c r="BF286" s="143">
        <f t="shared" si="5"/>
        <v>0</v>
      </c>
      <c r="BG286" s="143">
        <f t="shared" si="6"/>
        <v>0</v>
      </c>
      <c r="BH286" s="143">
        <f t="shared" si="7"/>
        <v>0</v>
      </c>
      <c r="BI286" s="143">
        <f t="shared" si="8"/>
        <v>0</v>
      </c>
      <c r="BJ286" s="16" t="s">
        <v>79</v>
      </c>
      <c r="BK286" s="143">
        <f t="shared" si="9"/>
        <v>0</v>
      </c>
      <c r="BL286" s="16" t="s">
        <v>123</v>
      </c>
      <c r="BM286" s="142" t="s">
        <v>522</v>
      </c>
    </row>
    <row r="287" spans="2:65" s="1" customFormat="1" ht="24" customHeight="1">
      <c r="B287" s="131"/>
      <c r="C287" s="132" t="s">
        <v>523</v>
      </c>
      <c r="D287" s="132" t="s">
        <v>118</v>
      </c>
      <c r="E287" s="133" t="s">
        <v>524</v>
      </c>
      <c r="F287" s="134" t="s">
        <v>525</v>
      </c>
      <c r="G287" s="135" t="s">
        <v>159</v>
      </c>
      <c r="H287" s="136">
        <v>4106</v>
      </c>
      <c r="I287" s="137"/>
      <c r="J287" s="137">
        <f t="shared" si="0"/>
        <v>0</v>
      </c>
      <c r="K287" s="134" t="s">
        <v>122</v>
      </c>
      <c r="L287" s="28"/>
      <c r="M287" s="138" t="s">
        <v>1</v>
      </c>
      <c r="N287" s="139" t="s">
        <v>36</v>
      </c>
      <c r="O287" s="140">
        <v>0.23499999999999999</v>
      </c>
      <c r="P287" s="140">
        <f t="shared" si="1"/>
        <v>964.91</v>
      </c>
      <c r="Q287" s="140">
        <v>0</v>
      </c>
      <c r="R287" s="140">
        <f t="shared" si="2"/>
        <v>0</v>
      </c>
      <c r="S287" s="140">
        <v>0</v>
      </c>
      <c r="T287" s="141">
        <f t="shared" si="3"/>
        <v>0</v>
      </c>
      <c r="AR287" s="142" t="s">
        <v>123</v>
      </c>
      <c r="AT287" s="142" t="s">
        <v>118</v>
      </c>
      <c r="AU287" s="142" t="s">
        <v>81</v>
      </c>
      <c r="AY287" s="16" t="s">
        <v>116</v>
      </c>
      <c r="BE287" s="143">
        <f t="shared" si="4"/>
        <v>0</v>
      </c>
      <c r="BF287" s="143">
        <f t="shared" si="5"/>
        <v>0</v>
      </c>
      <c r="BG287" s="143">
        <f t="shared" si="6"/>
        <v>0</v>
      </c>
      <c r="BH287" s="143">
        <f t="shared" si="7"/>
        <v>0</v>
      </c>
      <c r="BI287" s="143">
        <f t="shared" si="8"/>
        <v>0</v>
      </c>
      <c r="BJ287" s="16" t="s">
        <v>79</v>
      </c>
      <c r="BK287" s="143">
        <f t="shared" si="9"/>
        <v>0</v>
      </c>
      <c r="BL287" s="16" t="s">
        <v>123</v>
      </c>
      <c r="BM287" s="142" t="s">
        <v>526</v>
      </c>
    </row>
    <row r="288" spans="2:65" s="1" customFormat="1" ht="16.5" customHeight="1">
      <c r="B288" s="131"/>
      <c r="C288" s="165" t="s">
        <v>527</v>
      </c>
      <c r="D288" s="165" t="s">
        <v>249</v>
      </c>
      <c r="E288" s="166" t="s">
        <v>528</v>
      </c>
      <c r="F288" s="167" t="s">
        <v>529</v>
      </c>
      <c r="G288" s="168" t="s">
        <v>159</v>
      </c>
      <c r="H288" s="169">
        <v>4167.59</v>
      </c>
      <c r="I288" s="170"/>
      <c r="J288" s="170">
        <f t="shared" si="0"/>
        <v>0</v>
      </c>
      <c r="K288" s="167" t="s">
        <v>122</v>
      </c>
      <c r="L288" s="171"/>
      <c r="M288" s="172" t="s">
        <v>1</v>
      </c>
      <c r="N288" s="173" t="s">
        <v>36</v>
      </c>
      <c r="O288" s="140">
        <v>0</v>
      </c>
      <c r="P288" s="140">
        <f t="shared" si="1"/>
        <v>0</v>
      </c>
      <c r="Q288" s="140">
        <v>1.47E-3</v>
      </c>
      <c r="R288" s="140">
        <f t="shared" si="2"/>
        <v>6.1263573000000004</v>
      </c>
      <c r="S288" s="140">
        <v>0</v>
      </c>
      <c r="T288" s="141">
        <f t="shared" si="3"/>
        <v>0</v>
      </c>
      <c r="AR288" s="142" t="s">
        <v>156</v>
      </c>
      <c r="AT288" s="142" t="s">
        <v>249</v>
      </c>
      <c r="AU288" s="142" t="s">
        <v>81</v>
      </c>
      <c r="AY288" s="16" t="s">
        <v>116</v>
      </c>
      <c r="BE288" s="143">
        <f t="shared" si="4"/>
        <v>0</v>
      </c>
      <c r="BF288" s="143">
        <f t="shared" si="5"/>
        <v>0</v>
      </c>
      <c r="BG288" s="143">
        <f t="shared" si="6"/>
        <v>0</v>
      </c>
      <c r="BH288" s="143">
        <f t="shared" si="7"/>
        <v>0</v>
      </c>
      <c r="BI288" s="143">
        <f t="shared" si="8"/>
        <v>0</v>
      </c>
      <c r="BJ288" s="16" t="s">
        <v>79</v>
      </c>
      <c r="BK288" s="143">
        <f t="shared" si="9"/>
        <v>0</v>
      </c>
      <c r="BL288" s="16" t="s">
        <v>123</v>
      </c>
      <c r="BM288" s="142" t="s">
        <v>530</v>
      </c>
    </row>
    <row r="289" spans="2:65" s="12" customFormat="1">
      <c r="B289" s="144"/>
      <c r="D289" s="145" t="s">
        <v>125</v>
      </c>
      <c r="F289" s="147" t="s">
        <v>531</v>
      </c>
      <c r="H289" s="148">
        <v>4167.59</v>
      </c>
      <c r="L289" s="144"/>
      <c r="M289" s="149"/>
      <c r="N289" s="150"/>
      <c r="O289" s="150"/>
      <c r="P289" s="150"/>
      <c r="Q289" s="150"/>
      <c r="R289" s="150"/>
      <c r="S289" s="150"/>
      <c r="T289" s="151"/>
      <c r="AT289" s="146" t="s">
        <v>125</v>
      </c>
      <c r="AU289" s="146" t="s">
        <v>81</v>
      </c>
      <c r="AV289" s="12" t="s">
        <v>81</v>
      </c>
      <c r="AW289" s="12" t="s">
        <v>3</v>
      </c>
      <c r="AX289" s="12" t="s">
        <v>79</v>
      </c>
      <c r="AY289" s="146" t="s">
        <v>116</v>
      </c>
    </row>
    <row r="290" spans="2:65" s="1" customFormat="1" ht="16.5" customHeight="1">
      <c r="B290" s="131"/>
      <c r="C290" s="165" t="s">
        <v>532</v>
      </c>
      <c r="D290" s="165" t="s">
        <v>249</v>
      </c>
      <c r="E290" s="166" t="s">
        <v>533</v>
      </c>
      <c r="F290" s="167" t="s">
        <v>534</v>
      </c>
      <c r="G290" s="168" t="s">
        <v>454</v>
      </c>
      <c r="H290" s="169">
        <v>23</v>
      </c>
      <c r="I290" s="170"/>
      <c r="J290" s="170">
        <f>ROUND(I290*H290,2)</f>
        <v>0</v>
      </c>
      <c r="K290" s="167" t="s">
        <v>122</v>
      </c>
      <c r="L290" s="171"/>
      <c r="M290" s="172" t="s">
        <v>1</v>
      </c>
      <c r="N290" s="173" t="s">
        <v>36</v>
      </c>
      <c r="O290" s="140">
        <v>0</v>
      </c>
      <c r="P290" s="140">
        <f>O290*H290</f>
        <v>0</v>
      </c>
      <c r="Q290" s="140">
        <v>4.8999999999999998E-4</v>
      </c>
      <c r="R290" s="140">
        <f>Q290*H290</f>
        <v>1.1269999999999999E-2</v>
      </c>
      <c r="S290" s="140">
        <v>0</v>
      </c>
      <c r="T290" s="141">
        <f>S290*H290</f>
        <v>0</v>
      </c>
      <c r="AR290" s="142" t="s">
        <v>156</v>
      </c>
      <c r="AT290" s="142" t="s">
        <v>249</v>
      </c>
      <c r="AU290" s="142" t="s">
        <v>81</v>
      </c>
      <c r="AY290" s="16" t="s">
        <v>116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6" t="s">
        <v>79</v>
      </c>
      <c r="BK290" s="143">
        <f>ROUND(I290*H290,2)</f>
        <v>0</v>
      </c>
      <c r="BL290" s="16" t="s">
        <v>123</v>
      </c>
      <c r="BM290" s="142" t="s">
        <v>535</v>
      </c>
    </row>
    <row r="291" spans="2:65" s="1" customFormat="1" ht="16.5" customHeight="1">
      <c r="B291" s="131"/>
      <c r="C291" s="165" t="s">
        <v>536</v>
      </c>
      <c r="D291" s="165" t="s">
        <v>249</v>
      </c>
      <c r="E291" s="166" t="s">
        <v>537</v>
      </c>
      <c r="F291" s="167" t="s">
        <v>538</v>
      </c>
      <c r="G291" s="168" t="s">
        <v>454</v>
      </c>
      <c r="H291" s="169">
        <v>19</v>
      </c>
      <c r="I291" s="170"/>
      <c r="J291" s="170">
        <f>ROUND(I291*H291,2)</f>
        <v>0</v>
      </c>
      <c r="K291" s="167" t="s">
        <v>1</v>
      </c>
      <c r="L291" s="171"/>
      <c r="M291" s="172" t="s">
        <v>1</v>
      </c>
      <c r="N291" s="173" t="s">
        <v>36</v>
      </c>
      <c r="O291" s="140">
        <v>0</v>
      </c>
      <c r="P291" s="140">
        <f>O291*H291</f>
        <v>0</v>
      </c>
      <c r="Q291" s="140">
        <v>4.8999999999999998E-4</v>
      </c>
      <c r="R291" s="140">
        <f>Q291*H291</f>
        <v>9.3099999999999988E-3</v>
      </c>
      <c r="S291" s="140">
        <v>0</v>
      </c>
      <c r="T291" s="141">
        <f>S291*H291</f>
        <v>0</v>
      </c>
      <c r="AR291" s="142" t="s">
        <v>156</v>
      </c>
      <c r="AT291" s="142" t="s">
        <v>249</v>
      </c>
      <c r="AU291" s="142" t="s">
        <v>81</v>
      </c>
      <c r="AY291" s="16" t="s">
        <v>116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6" t="s">
        <v>79</v>
      </c>
      <c r="BK291" s="143">
        <f>ROUND(I291*H291,2)</f>
        <v>0</v>
      </c>
      <c r="BL291" s="16" t="s">
        <v>123</v>
      </c>
      <c r="BM291" s="142" t="s">
        <v>539</v>
      </c>
    </row>
    <row r="292" spans="2:65" s="1" customFormat="1" ht="16.5" customHeight="1">
      <c r="B292" s="131"/>
      <c r="C292" s="165" t="s">
        <v>540</v>
      </c>
      <c r="D292" s="165" t="s">
        <v>249</v>
      </c>
      <c r="E292" s="166" t="s">
        <v>541</v>
      </c>
      <c r="F292" s="167" t="s">
        <v>542</v>
      </c>
      <c r="G292" s="168" t="s">
        <v>454</v>
      </c>
      <c r="H292" s="169">
        <v>49</v>
      </c>
      <c r="I292" s="170"/>
      <c r="J292" s="170">
        <f>ROUND(I292*H292,2)</f>
        <v>0</v>
      </c>
      <c r="K292" s="167" t="s">
        <v>122</v>
      </c>
      <c r="L292" s="171"/>
      <c r="M292" s="172" t="s">
        <v>1</v>
      </c>
      <c r="N292" s="173" t="s">
        <v>36</v>
      </c>
      <c r="O292" s="140">
        <v>0</v>
      </c>
      <c r="P292" s="140">
        <f>O292*H292</f>
        <v>0</v>
      </c>
      <c r="Q292" s="140">
        <v>8.9999999999999998E-4</v>
      </c>
      <c r="R292" s="140">
        <f>Q292*H292</f>
        <v>4.41E-2</v>
      </c>
      <c r="S292" s="140">
        <v>0</v>
      </c>
      <c r="T292" s="141">
        <f>S292*H292</f>
        <v>0</v>
      </c>
      <c r="AR292" s="142" t="s">
        <v>156</v>
      </c>
      <c r="AT292" s="142" t="s">
        <v>249</v>
      </c>
      <c r="AU292" s="142" t="s">
        <v>81</v>
      </c>
      <c r="AY292" s="16" t="s">
        <v>116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79</v>
      </c>
      <c r="BK292" s="143">
        <f>ROUND(I292*H292,2)</f>
        <v>0</v>
      </c>
      <c r="BL292" s="16" t="s">
        <v>123</v>
      </c>
      <c r="BM292" s="142" t="s">
        <v>543</v>
      </c>
    </row>
    <row r="293" spans="2:65" s="1" customFormat="1" ht="16.5" customHeight="1">
      <c r="B293" s="131"/>
      <c r="C293" s="165" t="s">
        <v>544</v>
      </c>
      <c r="D293" s="165" t="s">
        <v>249</v>
      </c>
      <c r="E293" s="166" t="s">
        <v>545</v>
      </c>
      <c r="F293" s="167" t="s">
        <v>546</v>
      </c>
      <c r="G293" s="168" t="s">
        <v>454</v>
      </c>
      <c r="H293" s="169">
        <v>165</v>
      </c>
      <c r="I293" s="170"/>
      <c r="J293" s="170">
        <f>ROUND(I293*H293,2)</f>
        <v>0</v>
      </c>
      <c r="K293" s="167" t="s">
        <v>1</v>
      </c>
      <c r="L293" s="171"/>
      <c r="M293" s="172" t="s">
        <v>1</v>
      </c>
      <c r="N293" s="173" t="s">
        <v>36</v>
      </c>
      <c r="O293" s="140">
        <v>0</v>
      </c>
      <c r="P293" s="140">
        <f>O293*H293</f>
        <v>0</v>
      </c>
      <c r="Q293" s="140">
        <v>9.0000000000000006E-5</v>
      </c>
      <c r="R293" s="140">
        <f>Q293*H293</f>
        <v>1.485E-2</v>
      </c>
      <c r="S293" s="140">
        <v>0</v>
      </c>
      <c r="T293" s="141">
        <f>S293*H293</f>
        <v>0</v>
      </c>
      <c r="AR293" s="142" t="s">
        <v>156</v>
      </c>
      <c r="AT293" s="142" t="s">
        <v>249</v>
      </c>
      <c r="AU293" s="142" t="s">
        <v>81</v>
      </c>
      <c r="AY293" s="16" t="s">
        <v>116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6" t="s">
        <v>79</v>
      </c>
      <c r="BK293" s="143">
        <f>ROUND(I293*H293,2)</f>
        <v>0</v>
      </c>
      <c r="BL293" s="16" t="s">
        <v>123</v>
      </c>
      <c r="BM293" s="142" t="s">
        <v>547</v>
      </c>
    </row>
    <row r="294" spans="2:65" s="1" customFormat="1" ht="29.25">
      <c r="B294" s="28"/>
      <c r="D294" s="145" t="s">
        <v>477</v>
      </c>
      <c r="F294" s="174" t="s">
        <v>548</v>
      </c>
      <c r="L294" s="28"/>
      <c r="M294" s="175"/>
      <c r="N294" s="51"/>
      <c r="O294" s="51"/>
      <c r="P294" s="51"/>
      <c r="Q294" s="51"/>
      <c r="R294" s="51"/>
      <c r="S294" s="51"/>
      <c r="T294" s="52"/>
      <c r="AT294" s="16" t="s">
        <v>477</v>
      </c>
      <c r="AU294" s="16" t="s">
        <v>81</v>
      </c>
    </row>
    <row r="295" spans="2:65" s="1" customFormat="1" ht="16.5" customHeight="1">
      <c r="B295" s="131"/>
      <c r="C295" s="165" t="s">
        <v>549</v>
      </c>
      <c r="D295" s="165" t="s">
        <v>249</v>
      </c>
      <c r="E295" s="166" t="s">
        <v>550</v>
      </c>
      <c r="F295" s="167" t="s">
        <v>551</v>
      </c>
      <c r="G295" s="168" t="s">
        <v>454</v>
      </c>
      <c r="H295" s="169">
        <v>15</v>
      </c>
      <c r="I295" s="170"/>
      <c r="J295" s="170">
        <f>ROUND(I295*H295,2)</f>
        <v>0</v>
      </c>
      <c r="K295" s="167" t="s">
        <v>1</v>
      </c>
      <c r="L295" s="171"/>
      <c r="M295" s="172" t="s">
        <v>1</v>
      </c>
      <c r="N295" s="173" t="s">
        <v>36</v>
      </c>
      <c r="O295" s="140">
        <v>0</v>
      </c>
      <c r="P295" s="140">
        <f>O295*H295</f>
        <v>0</v>
      </c>
      <c r="Q295" s="140">
        <v>9.0000000000000006E-5</v>
      </c>
      <c r="R295" s="140">
        <f>Q295*H295</f>
        <v>1.3500000000000001E-3</v>
      </c>
      <c r="S295" s="140">
        <v>0</v>
      </c>
      <c r="T295" s="141">
        <f>S295*H295</f>
        <v>0</v>
      </c>
      <c r="AR295" s="142" t="s">
        <v>156</v>
      </c>
      <c r="AT295" s="142" t="s">
        <v>249</v>
      </c>
      <c r="AU295" s="142" t="s">
        <v>81</v>
      </c>
      <c r="AY295" s="16" t="s">
        <v>116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79</v>
      </c>
      <c r="BK295" s="143">
        <f>ROUND(I295*H295,2)</f>
        <v>0</v>
      </c>
      <c r="BL295" s="16" t="s">
        <v>123</v>
      </c>
      <c r="BM295" s="142" t="s">
        <v>552</v>
      </c>
    </row>
    <row r="296" spans="2:65" s="1" customFormat="1" ht="29.25">
      <c r="B296" s="28"/>
      <c r="D296" s="145" t="s">
        <v>477</v>
      </c>
      <c r="F296" s="174" t="s">
        <v>548</v>
      </c>
      <c r="L296" s="28"/>
      <c r="M296" s="175"/>
      <c r="N296" s="51"/>
      <c r="O296" s="51"/>
      <c r="P296" s="51"/>
      <c r="Q296" s="51"/>
      <c r="R296" s="51"/>
      <c r="S296" s="51"/>
      <c r="T296" s="52"/>
      <c r="AT296" s="16" t="s">
        <v>477</v>
      </c>
      <c r="AU296" s="16" t="s">
        <v>81</v>
      </c>
    </row>
    <row r="297" spans="2:65" s="1" customFormat="1" ht="24" customHeight="1">
      <c r="B297" s="131"/>
      <c r="C297" s="132" t="s">
        <v>553</v>
      </c>
      <c r="D297" s="132" t="s">
        <v>118</v>
      </c>
      <c r="E297" s="133" t="s">
        <v>554</v>
      </c>
      <c r="F297" s="134" t="s">
        <v>555</v>
      </c>
      <c r="G297" s="135" t="s">
        <v>159</v>
      </c>
      <c r="H297" s="136">
        <v>5.5</v>
      </c>
      <c r="I297" s="137"/>
      <c r="J297" s="137">
        <f>ROUND(I297*H297,2)</f>
        <v>0</v>
      </c>
      <c r="K297" s="134" t="s">
        <v>122</v>
      </c>
      <c r="L297" s="28"/>
      <c r="M297" s="138" t="s">
        <v>1</v>
      </c>
      <c r="N297" s="139" t="s">
        <v>36</v>
      </c>
      <c r="O297" s="140">
        <v>0.248</v>
      </c>
      <c r="P297" s="140">
        <f>O297*H297</f>
        <v>1.3639999999999999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123</v>
      </c>
      <c r="AT297" s="142" t="s">
        <v>118</v>
      </c>
      <c r="AU297" s="142" t="s">
        <v>81</v>
      </c>
      <c r="AY297" s="16" t="s">
        <v>116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79</v>
      </c>
      <c r="BK297" s="143">
        <f>ROUND(I297*H297,2)</f>
        <v>0</v>
      </c>
      <c r="BL297" s="16" t="s">
        <v>123</v>
      </c>
      <c r="BM297" s="142" t="s">
        <v>556</v>
      </c>
    </row>
    <row r="298" spans="2:65" s="1" customFormat="1" ht="16.5" customHeight="1">
      <c r="B298" s="131"/>
      <c r="C298" s="165" t="s">
        <v>557</v>
      </c>
      <c r="D298" s="165" t="s">
        <v>249</v>
      </c>
      <c r="E298" s="166" t="s">
        <v>558</v>
      </c>
      <c r="F298" s="167" t="s">
        <v>559</v>
      </c>
      <c r="G298" s="168" t="s">
        <v>159</v>
      </c>
      <c r="H298" s="169">
        <v>5.5830000000000002</v>
      </c>
      <c r="I298" s="170"/>
      <c r="J298" s="170">
        <f>ROUND(I298*H298,2)</f>
        <v>0</v>
      </c>
      <c r="K298" s="167" t="s">
        <v>122</v>
      </c>
      <c r="L298" s="171"/>
      <c r="M298" s="172" t="s">
        <v>1</v>
      </c>
      <c r="N298" s="173" t="s">
        <v>36</v>
      </c>
      <c r="O298" s="140">
        <v>0</v>
      </c>
      <c r="P298" s="140">
        <f>O298*H298</f>
        <v>0</v>
      </c>
      <c r="Q298" s="140">
        <v>3.1800000000000001E-3</v>
      </c>
      <c r="R298" s="140">
        <f>Q298*H298</f>
        <v>1.7753940000000003E-2</v>
      </c>
      <c r="S298" s="140">
        <v>0</v>
      </c>
      <c r="T298" s="141">
        <f>S298*H298</f>
        <v>0</v>
      </c>
      <c r="AR298" s="142" t="s">
        <v>156</v>
      </c>
      <c r="AT298" s="142" t="s">
        <v>249</v>
      </c>
      <c r="AU298" s="142" t="s">
        <v>81</v>
      </c>
      <c r="AY298" s="16" t="s">
        <v>116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6" t="s">
        <v>79</v>
      </c>
      <c r="BK298" s="143">
        <f>ROUND(I298*H298,2)</f>
        <v>0</v>
      </c>
      <c r="BL298" s="16" t="s">
        <v>123</v>
      </c>
      <c r="BM298" s="142" t="s">
        <v>560</v>
      </c>
    </row>
    <row r="299" spans="2:65" s="12" customFormat="1">
      <c r="B299" s="144"/>
      <c r="D299" s="145" t="s">
        <v>125</v>
      </c>
      <c r="F299" s="147" t="s">
        <v>561</v>
      </c>
      <c r="H299" s="148">
        <v>5.5830000000000002</v>
      </c>
      <c r="L299" s="144"/>
      <c r="M299" s="149"/>
      <c r="N299" s="150"/>
      <c r="O299" s="150"/>
      <c r="P299" s="150"/>
      <c r="Q299" s="150"/>
      <c r="R299" s="150"/>
      <c r="S299" s="150"/>
      <c r="T299" s="151"/>
      <c r="AT299" s="146" t="s">
        <v>125</v>
      </c>
      <c r="AU299" s="146" t="s">
        <v>81</v>
      </c>
      <c r="AV299" s="12" t="s">
        <v>81</v>
      </c>
      <c r="AW299" s="12" t="s">
        <v>3</v>
      </c>
      <c r="AX299" s="12" t="s">
        <v>79</v>
      </c>
      <c r="AY299" s="146" t="s">
        <v>116</v>
      </c>
    </row>
    <row r="300" spans="2:65" s="1" customFormat="1" ht="16.5" customHeight="1">
      <c r="B300" s="131"/>
      <c r="C300" s="165" t="s">
        <v>562</v>
      </c>
      <c r="D300" s="165" t="s">
        <v>249</v>
      </c>
      <c r="E300" s="166" t="s">
        <v>563</v>
      </c>
      <c r="F300" s="167" t="s">
        <v>564</v>
      </c>
      <c r="G300" s="168" t="s">
        <v>454</v>
      </c>
      <c r="H300" s="169">
        <v>2</v>
      </c>
      <c r="I300" s="170"/>
      <c r="J300" s="170">
        <f t="shared" ref="J300:J328" si="10">ROUND(I300*H300,2)</f>
        <v>0</v>
      </c>
      <c r="K300" s="167" t="s">
        <v>122</v>
      </c>
      <c r="L300" s="171"/>
      <c r="M300" s="172" t="s">
        <v>1</v>
      </c>
      <c r="N300" s="173" t="s">
        <v>36</v>
      </c>
      <c r="O300" s="140">
        <v>0</v>
      </c>
      <c r="P300" s="140">
        <f t="shared" ref="P300:P328" si="11">O300*H300</f>
        <v>0</v>
      </c>
      <c r="Q300" s="140">
        <v>1.4E-3</v>
      </c>
      <c r="R300" s="140">
        <f t="shared" ref="R300:R328" si="12">Q300*H300</f>
        <v>2.8E-3</v>
      </c>
      <c r="S300" s="140">
        <v>0</v>
      </c>
      <c r="T300" s="141">
        <f t="shared" ref="T300:T328" si="13">S300*H300</f>
        <v>0</v>
      </c>
      <c r="AR300" s="142" t="s">
        <v>156</v>
      </c>
      <c r="AT300" s="142" t="s">
        <v>249</v>
      </c>
      <c r="AU300" s="142" t="s">
        <v>81</v>
      </c>
      <c r="AY300" s="16" t="s">
        <v>116</v>
      </c>
      <c r="BE300" s="143">
        <f t="shared" ref="BE300:BE328" si="14">IF(N300="základní",J300,0)</f>
        <v>0</v>
      </c>
      <c r="BF300" s="143">
        <f t="shared" ref="BF300:BF328" si="15">IF(N300="snížená",J300,0)</f>
        <v>0</v>
      </c>
      <c r="BG300" s="143">
        <f t="shared" ref="BG300:BG328" si="16">IF(N300="zákl. přenesená",J300,0)</f>
        <v>0</v>
      </c>
      <c r="BH300" s="143">
        <f t="shared" ref="BH300:BH328" si="17">IF(N300="sníž. přenesená",J300,0)</f>
        <v>0</v>
      </c>
      <c r="BI300" s="143">
        <f t="shared" ref="BI300:BI328" si="18">IF(N300="nulová",J300,0)</f>
        <v>0</v>
      </c>
      <c r="BJ300" s="16" t="s">
        <v>79</v>
      </c>
      <c r="BK300" s="143">
        <f t="shared" ref="BK300:BK328" si="19">ROUND(I300*H300,2)</f>
        <v>0</v>
      </c>
      <c r="BL300" s="16" t="s">
        <v>123</v>
      </c>
      <c r="BM300" s="142" t="s">
        <v>565</v>
      </c>
    </row>
    <row r="301" spans="2:65" s="1" customFormat="1" ht="24" customHeight="1">
      <c r="B301" s="131"/>
      <c r="C301" s="132" t="s">
        <v>566</v>
      </c>
      <c r="D301" s="132" t="s">
        <v>118</v>
      </c>
      <c r="E301" s="133" t="s">
        <v>567</v>
      </c>
      <c r="F301" s="134" t="s">
        <v>568</v>
      </c>
      <c r="G301" s="135" t="s">
        <v>454</v>
      </c>
      <c r="H301" s="136">
        <v>378</v>
      </c>
      <c r="I301" s="137"/>
      <c r="J301" s="137">
        <f t="shared" si="10"/>
        <v>0</v>
      </c>
      <c r="K301" s="134" t="s">
        <v>1</v>
      </c>
      <c r="L301" s="28"/>
      <c r="M301" s="138" t="s">
        <v>1</v>
      </c>
      <c r="N301" s="139" t="s">
        <v>36</v>
      </c>
      <c r="O301" s="140">
        <v>1.105</v>
      </c>
      <c r="P301" s="140">
        <f t="shared" si="11"/>
        <v>417.69</v>
      </c>
      <c r="Q301" s="140">
        <v>0</v>
      </c>
      <c r="R301" s="140">
        <f t="shared" si="12"/>
        <v>0</v>
      </c>
      <c r="S301" s="140">
        <v>0</v>
      </c>
      <c r="T301" s="141">
        <f t="shared" si="13"/>
        <v>0</v>
      </c>
      <c r="AR301" s="142" t="s">
        <v>123</v>
      </c>
      <c r="AT301" s="142" t="s">
        <v>118</v>
      </c>
      <c r="AU301" s="142" t="s">
        <v>81</v>
      </c>
      <c r="AY301" s="16" t="s">
        <v>116</v>
      </c>
      <c r="BE301" s="143">
        <f t="shared" si="14"/>
        <v>0</v>
      </c>
      <c r="BF301" s="143">
        <f t="shared" si="15"/>
        <v>0</v>
      </c>
      <c r="BG301" s="143">
        <f t="shared" si="16"/>
        <v>0</v>
      </c>
      <c r="BH301" s="143">
        <f t="shared" si="17"/>
        <v>0</v>
      </c>
      <c r="BI301" s="143">
        <f t="shared" si="18"/>
        <v>0</v>
      </c>
      <c r="BJ301" s="16" t="s">
        <v>79</v>
      </c>
      <c r="BK301" s="143">
        <f t="shared" si="19"/>
        <v>0</v>
      </c>
      <c r="BL301" s="16" t="s">
        <v>123</v>
      </c>
      <c r="BM301" s="142" t="s">
        <v>569</v>
      </c>
    </row>
    <row r="302" spans="2:65" s="1" customFormat="1" ht="16.5" customHeight="1">
      <c r="B302" s="131"/>
      <c r="C302" s="165" t="s">
        <v>570</v>
      </c>
      <c r="D302" s="165" t="s">
        <v>249</v>
      </c>
      <c r="E302" s="166" t="s">
        <v>571</v>
      </c>
      <c r="F302" s="167" t="s">
        <v>572</v>
      </c>
      <c r="G302" s="168" t="s">
        <v>454</v>
      </c>
      <c r="H302" s="169">
        <v>94</v>
      </c>
      <c r="I302" s="170"/>
      <c r="J302" s="170">
        <f t="shared" si="10"/>
        <v>0</v>
      </c>
      <c r="K302" s="167" t="s">
        <v>122</v>
      </c>
      <c r="L302" s="171"/>
      <c r="M302" s="172" t="s">
        <v>1</v>
      </c>
      <c r="N302" s="173" t="s">
        <v>36</v>
      </c>
      <c r="O302" s="140">
        <v>0</v>
      </c>
      <c r="P302" s="140">
        <f t="shared" si="11"/>
        <v>0</v>
      </c>
      <c r="Q302" s="140">
        <v>4.8000000000000001E-4</v>
      </c>
      <c r="R302" s="140">
        <f t="shared" si="12"/>
        <v>4.512E-2</v>
      </c>
      <c r="S302" s="140">
        <v>0</v>
      </c>
      <c r="T302" s="141">
        <f t="shared" si="13"/>
        <v>0</v>
      </c>
      <c r="AR302" s="142" t="s">
        <v>156</v>
      </c>
      <c r="AT302" s="142" t="s">
        <v>249</v>
      </c>
      <c r="AU302" s="142" t="s">
        <v>81</v>
      </c>
      <c r="AY302" s="16" t="s">
        <v>116</v>
      </c>
      <c r="BE302" s="143">
        <f t="shared" si="14"/>
        <v>0</v>
      </c>
      <c r="BF302" s="143">
        <f t="shared" si="15"/>
        <v>0</v>
      </c>
      <c r="BG302" s="143">
        <f t="shared" si="16"/>
        <v>0</v>
      </c>
      <c r="BH302" s="143">
        <f t="shared" si="17"/>
        <v>0</v>
      </c>
      <c r="BI302" s="143">
        <f t="shared" si="18"/>
        <v>0</v>
      </c>
      <c r="BJ302" s="16" t="s">
        <v>79</v>
      </c>
      <c r="BK302" s="143">
        <f t="shared" si="19"/>
        <v>0</v>
      </c>
      <c r="BL302" s="16" t="s">
        <v>123</v>
      </c>
      <c r="BM302" s="142" t="s">
        <v>573</v>
      </c>
    </row>
    <row r="303" spans="2:65" s="1" customFormat="1" ht="24" customHeight="1">
      <c r="B303" s="131"/>
      <c r="C303" s="165" t="s">
        <v>574</v>
      </c>
      <c r="D303" s="165" t="s">
        <v>249</v>
      </c>
      <c r="E303" s="166" t="s">
        <v>575</v>
      </c>
      <c r="F303" s="167" t="s">
        <v>576</v>
      </c>
      <c r="G303" s="168" t="s">
        <v>454</v>
      </c>
      <c r="H303" s="169">
        <v>10</v>
      </c>
      <c r="I303" s="170"/>
      <c r="J303" s="170">
        <f t="shared" si="10"/>
        <v>0</v>
      </c>
      <c r="K303" s="167" t="s">
        <v>122</v>
      </c>
      <c r="L303" s="171"/>
      <c r="M303" s="172" t="s">
        <v>1</v>
      </c>
      <c r="N303" s="173" t="s">
        <v>36</v>
      </c>
      <c r="O303" s="140">
        <v>0</v>
      </c>
      <c r="P303" s="140">
        <f t="shared" si="11"/>
        <v>0</v>
      </c>
      <c r="Q303" s="140">
        <v>3.8E-3</v>
      </c>
      <c r="R303" s="140">
        <f t="shared" si="12"/>
        <v>3.7999999999999999E-2</v>
      </c>
      <c r="S303" s="140">
        <v>0</v>
      </c>
      <c r="T303" s="141">
        <f t="shared" si="13"/>
        <v>0</v>
      </c>
      <c r="AR303" s="142" t="s">
        <v>156</v>
      </c>
      <c r="AT303" s="142" t="s">
        <v>249</v>
      </c>
      <c r="AU303" s="142" t="s">
        <v>81</v>
      </c>
      <c r="AY303" s="16" t="s">
        <v>116</v>
      </c>
      <c r="BE303" s="143">
        <f t="shared" si="14"/>
        <v>0</v>
      </c>
      <c r="BF303" s="143">
        <f t="shared" si="15"/>
        <v>0</v>
      </c>
      <c r="BG303" s="143">
        <f t="shared" si="16"/>
        <v>0</v>
      </c>
      <c r="BH303" s="143">
        <f t="shared" si="17"/>
        <v>0</v>
      </c>
      <c r="BI303" s="143">
        <f t="shared" si="18"/>
        <v>0</v>
      </c>
      <c r="BJ303" s="16" t="s">
        <v>79</v>
      </c>
      <c r="BK303" s="143">
        <f t="shared" si="19"/>
        <v>0</v>
      </c>
      <c r="BL303" s="16" t="s">
        <v>123</v>
      </c>
      <c r="BM303" s="142" t="s">
        <v>577</v>
      </c>
    </row>
    <row r="304" spans="2:65" s="1" customFormat="1" ht="16.5" customHeight="1">
      <c r="B304" s="131"/>
      <c r="C304" s="165" t="s">
        <v>578</v>
      </c>
      <c r="D304" s="165" t="s">
        <v>249</v>
      </c>
      <c r="E304" s="166" t="s">
        <v>579</v>
      </c>
      <c r="F304" s="167" t="s">
        <v>580</v>
      </c>
      <c r="G304" s="168" t="s">
        <v>454</v>
      </c>
      <c r="H304" s="169">
        <v>94</v>
      </c>
      <c r="I304" s="170"/>
      <c r="J304" s="170">
        <f t="shared" si="10"/>
        <v>0</v>
      </c>
      <c r="K304" s="167" t="s">
        <v>122</v>
      </c>
      <c r="L304" s="171"/>
      <c r="M304" s="172" t="s">
        <v>1</v>
      </c>
      <c r="N304" s="173" t="s">
        <v>36</v>
      </c>
      <c r="O304" s="140">
        <v>0</v>
      </c>
      <c r="P304" s="140">
        <f t="shared" si="11"/>
        <v>0</v>
      </c>
      <c r="Q304" s="140">
        <v>3.5999999999999999E-3</v>
      </c>
      <c r="R304" s="140">
        <f t="shared" si="12"/>
        <v>0.33839999999999998</v>
      </c>
      <c r="S304" s="140">
        <v>0</v>
      </c>
      <c r="T304" s="141">
        <f t="shared" si="13"/>
        <v>0</v>
      </c>
      <c r="AR304" s="142" t="s">
        <v>156</v>
      </c>
      <c r="AT304" s="142" t="s">
        <v>249</v>
      </c>
      <c r="AU304" s="142" t="s">
        <v>81</v>
      </c>
      <c r="AY304" s="16" t="s">
        <v>116</v>
      </c>
      <c r="BE304" s="143">
        <f t="shared" si="14"/>
        <v>0</v>
      </c>
      <c r="BF304" s="143">
        <f t="shared" si="15"/>
        <v>0</v>
      </c>
      <c r="BG304" s="143">
        <f t="shared" si="16"/>
        <v>0</v>
      </c>
      <c r="BH304" s="143">
        <f t="shared" si="17"/>
        <v>0</v>
      </c>
      <c r="BI304" s="143">
        <f t="shared" si="18"/>
        <v>0</v>
      </c>
      <c r="BJ304" s="16" t="s">
        <v>79</v>
      </c>
      <c r="BK304" s="143">
        <f t="shared" si="19"/>
        <v>0</v>
      </c>
      <c r="BL304" s="16" t="s">
        <v>123</v>
      </c>
      <c r="BM304" s="142" t="s">
        <v>581</v>
      </c>
    </row>
    <row r="305" spans="2:65" s="1" customFormat="1" ht="24" customHeight="1">
      <c r="B305" s="131"/>
      <c r="C305" s="132" t="s">
        <v>582</v>
      </c>
      <c r="D305" s="132" t="s">
        <v>118</v>
      </c>
      <c r="E305" s="133" t="s">
        <v>583</v>
      </c>
      <c r="F305" s="134" t="s">
        <v>584</v>
      </c>
      <c r="G305" s="135" t="s">
        <v>454</v>
      </c>
      <c r="H305" s="136">
        <v>2</v>
      </c>
      <c r="I305" s="137"/>
      <c r="J305" s="137">
        <f t="shared" si="10"/>
        <v>0</v>
      </c>
      <c r="K305" s="134" t="s">
        <v>1</v>
      </c>
      <c r="L305" s="28"/>
      <c r="M305" s="138" t="s">
        <v>1</v>
      </c>
      <c r="N305" s="139" t="s">
        <v>36</v>
      </c>
      <c r="O305" s="140">
        <v>1.181</v>
      </c>
      <c r="P305" s="140">
        <f t="shared" si="11"/>
        <v>2.3620000000000001</v>
      </c>
      <c r="Q305" s="140">
        <v>0</v>
      </c>
      <c r="R305" s="140">
        <f t="shared" si="12"/>
        <v>0</v>
      </c>
      <c r="S305" s="140">
        <v>0</v>
      </c>
      <c r="T305" s="141">
        <f t="shared" si="13"/>
        <v>0</v>
      </c>
      <c r="AR305" s="142" t="s">
        <v>123</v>
      </c>
      <c r="AT305" s="142" t="s">
        <v>118</v>
      </c>
      <c r="AU305" s="142" t="s">
        <v>81</v>
      </c>
      <c r="AY305" s="16" t="s">
        <v>116</v>
      </c>
      <c r="BE305" s="143">
        <f t="shared" si="14"/>
        <v>0</v>
      </c>
      <c r="BF305" s="143">
        <f t="shared" si="15"/>
        <v>0</v>
      </c>
      <c r="BG305" s="143">
        <f t="shared" si="16"/>
        <v>0</v>
      </c>
      <c r="BH305" s="143">
        <f t="shared" si="17"/>
        <v>0</v>
      </c>
      <c r="BI305" s="143">
        <f t="shared" si="18"/>
        <v>0</v>
      </c>
      <c r="BJ305" s="16" t="s">
        <v>79</v>
      </c>
      <c r="BK305" s="143">
        <f t="shared" si="19"/>
        <v>0</v>
      </c>
      <c r="BL305" s="16" t="s">
        <v>123</v>
      </c>
      <c r="BM305" s="142" t="s">
        <v>585</v>
      </c>
    </row>
    <row r="306" spans="2:65" s="1" customFormat="1" ht="24" customHeight="1">
      <c r="B306" s="131"/>
      <c r="C306" s="165" t="s">
        <v>586</v>
      </c>
      <c r="D306" s="165" t="s">
        <v>249</v>
      </c>
      <c r="E306" s="166" t="s">
        <v>587</v>
      </c>
      <c r="F306" s="167" t="s">
        <v>588</v>
      </c>
      <c r="G306" s="168" t="s">
        <v>454</v>
      </c>
      <c r="H306" s="169">
        <v>2</v>
      </c>
      <c r="I306" s="170"/>
      <c r="J306" s="170">
        <f t="shared" si="10"/>
        <v>0</v>
      </c>
      <c r="K306" s="167" t="s">
        <v>122</v>
      </c>
      <c r="L306" s="171"/>
      <c r="M306" s="172" t="s">
        <v>1</v>
      </c>
      <c r="N306" s="173" t="s">
        <v>36</v>
      </c>
      <c r="O306" s="140">
        <v>0</v>
      </c>
      <c r="P306" s="140">
        <f t="shared" si="11"/>
        <v>0</v>
      </c>
      <c r="Q306" s="140">
        <v>4.0000000000000001E-3</v>
      </c>
      <c r="R306" s="140">
        <f t="shared" si="12"/>
        <v>8.0000000000000002E-3</v>
      </c>
      <c r="S306" s="140">
        <v>0</v>
      </c>
      <c r="T306" s="141">
        <f t="shared" si="13"/>
        <v>0</v>
      </c>
      <c r="AR306" s="142" t="s">
        <v>156</v>
      </c>
      <c r="AT306" s="142" t="s">
        <v>249</v>
      </c>
      <c r="AU306" s="142" t="s">
        <v>81</v>
      </c>
      <c r="AY306" s="16" t="s">
        <v>116</v>
      </c>
      <c r="BE306" s="143">
        <f t="shared" si="14"/>
        <v>0</v>
      </c>
      <c r="BF306" s="143">
        <f t="shared" si="15"/>
        <v>0</v>
      </c>
      <c r="BG306" s="143">
        <f t="shared" si="16"/>
        <v>0</v>
      </c>
      <c r="BH306" s="143">
        <f t="shared" si="17"/>
        <v>0</v>
      </c>
      <c r="BI306" s="143">
        <f t="shared" si="18"/>
        <v>0</v>
      </c>
      <c r="BJ306" s="16" t="s">
        <v>79</v>
      </c>
      <c r="BK306" s="143">
        <f t="shared" si="19"/>
        <v>0</v>
      </c>
      <c r="BL306" s="16" t="s">
        <v>123</v>
      </c>
      <c r="BM306" s="142" t="s">
        <v>589</v>
      </c>
    </row>
    <row r="307" spans="2:65" s="1" customFormat="1" ht="16.5" customHeight="1">
      <c r="B307" s="131"/>
      <c r="C307" s="165" t="s">
        <v>590</v>
      </c>
      <c r="D307" s="165" t="s">
        <v>249</v>
      </c>
      <c r="E307" s="166" t="s">
        <v>591</v>
      </c>
      <c r="F307" s="167" t="s">
        <v>592</v>
      </c>
      <c r="G307" s="168" t="s">
        <v>454</v>
      </c>
      <c r="H307" s="169">
        <v>2</v>
      </c>
      <c r="I307" s="170"/>
      <c r="J307" s="170">
        <f t="shared" si="10"/>
        <v>0</v>
      </c>
      <c r="K307" s="167" t="s">
        <v>122</v>
      </c>
      <c r="L307" s="171"/>
      <c r="M307" s="172" t="s">
        <v>1</v>
      </c>
      <c r="N307" s="173" t="s">
        <v>36</v>
      </c>
      <c r="O307" s="140">
        <v>0</v>
      </c>
      <c r="P307" s="140">
        <f t="shared" si="11"/>
        <v>0</v>
      </c>
      <c r="Q307" s="140">
        <v>7.2000000000000005E-4</v>
      </c>
      <c r="R307" s="140">
        <f t="shared" si="12"/>
        <v>1.4400000000000001E-3</v>
      </c>
      <c r="S307" s="140">
        <v>0</v>
      </c>
      <c r="T307" s="141">
        <f t="shared" si="13"/>
        <v>0</v>
      </c>
      <c r="AR307" s="142" t="s">
        <v>156</v>
      </c>
      <c r="AT307" s="142" t="s">
        <v>249</v>
      </c>
      <c r="AU307" s="142" t="s">
        <v>81</v>
      </c>
      <c r="AY307" s="16" t="s">
        <v>116</v>
      </c>
      <c r="BE307" s="143">
        <f t="shared" si="14"/>
        <v>0</v>
      </c>
      <c r="BF307" s="143">
        <f t="shared" si="15"/>
        <v>0</v>
      </c>
      <c r="BG307" s="143">
        <f t="shared" si="16"/>
        <v>0</v>
      </c>
      <c r="BH307" s="143">
        <f t="shared" si="17"/>
        <v>0</v>
      </c>
      <c r="BI307" s="143">
        <f t="shared" si="18"/>
        <v>0</v>
      </c>
      <c r="BJ307" s="16" t="s">
        <v>79</v>
      </c>
      <c r="BK307" s="143">
        <f t="shared" si="19"/>
        <v>0</v>
      </c>
      <c r="BL307" s="16" t="s">
        <v>123</v>
      </c>
      <c r="BM307" s="142" t="s">
        <v>593</v>
      </c>
    </row>
    <row r="308" spans="2:65" s="1" customFormat="1" ht="16.5" customHeight="1">
      <c r="B308" s="131"/>
      <c r="C308" s="165" t="s">
        <v>594</v>
      </c>
      <c r="D308" s="165" t="s">
        <v>249</v>
      </c>
      <c r="E308" s="166" t="s">
        <v>595</v>
      </c>
      <c r="F308" s="167" t="s">
        <v>596</v>
      </c>
      <c r="G308" s="168" t="s">
        <v>454</v>
      </c>
      <c r="H308" s="169">
        <v>1</v>
      </c>
      <c r="I308" s="170"/>
      <c r="J308" s="170">
        <f t="shared" si="10"/>
        <v>0</v>
      </c>
      <c r="K308" s="167" t="s">
        <v>1</v>
      </c>
      <c r="L308" s="171"/>
      <c r="M308" s="172" t="s">
        <v>1</v>
      </c>
      <c r="N308" s="173" t="s">
        <v>36</v>
      </c>
      <c r="O308" s="140">
        <v>0</v>
      </c>
      <c r="P308" s="140">
        <f t="shared" si="11"/>
        <v>0</v>
      </c>
      <c r="Q308" s="140">
        <v>1.0000000000000001E-5</v>
      </c>
      <c r="R308" s="140">
        <f t="shared" si="12"/>
        <v>1.0000000000000001E-5</v>
      </c>
      <c r="S308" s="140">
        <v>0</v>
      </c>
      <c r="T308" s="141">
        <f t="shared" si="13"/>
        <v>0</v>
      </c>
      <c r="AR308" s="142" t="s">
        <v>156</v>
      </c>
      <c r="AT308" s="142" t="s">
        <v>249</v>
      </c>
      <c r="AU308" s="142" t="s">
        <v>81</v>
      </c>
      <c r="AY308" s="16" t="s">
        <v>116</v>
      </c>
      <c r="BE308" s="143">
        <f t="shared" si="14"/>
        <v>0</v>
      </c>
      <c r="BF308" s="143">
        <f t="shared" si="15"/>
        <v>0</v>
      </c>
      <c r="BG308" s="143">
        <f t="shared" si="16"/>
        <v>0</v>
      </c>
      <c r="BH308" s="143">
        <f t="shared" si="17"/>
        <v>0</v>
      </c>
      <c r="BI308" s="143">
        <f t="shared" si="18"/>
        <v>0</v>
      </c>
      <c r="BJ308" s="16" t="s">
        <v>79</v>
      </c>
      <c r="BK308" s="143">
        <f t="shared" si="19"/>
        <v>0</v>
      </c>
      <c r="BL308" s="16" t="s">
        <v>123</v>
      </c>
      <c r="BM308" s="142" t="s">
        <v>597</v>
      </c>
    </row>
    <row r="309" spans="2:65" s="1" customFormat="1" ht="16.5" customHeight="1">
      <c r="B309" s="131"/>
      <c r="C309" s="132" t="s">
        <v>598</v>
      </c>
      <c r="D309" s="132" t="s">
        <v>118</v>
      </c>
      <c r="E309" s="133" t="s">
        <v>599</v>
      </c>
      <c r="F309" s="134" t="s">
        <v>600</v>
      </c>
      <c r="G309" s="135" t="s">
        <v>454</v>
      </c>
      <c r="H309" s="136">
        <v>180</v>
      </c>
      <c r="I309" s="137"/>
      <c r="J309" s="137">
        <f t="shared" si="10"/>
        <v>0</v>
      </c>
      <c r="K309" s="134" t="s">
        <v>122</v>
      </c>
      <c r="L309" s="28"/>
      <c r="M309" s="138" t="s">
        <v>1</v>
      </c>
      <c r="N309" s="139" t="s">
        <v>36</v>
      </c>
      <c r="O309" s="140">
        <v>1.1819999999999999</v>
      </c>
      <c r="P309" s="140">
        <f t="shared" si="11"/>
        <v>212.76</v>
      </c>
      <c r="Q309" s="140">
        <v>7.2000000000000005E-4</v>
      </c>
      <c r="R309" s="140">
        <f t="shared" si="12"/>
        <v>0.12960000000000002</v>
      </c>
      <c r="S309" s="140">
        <v>0</v>
      </c>
      <c r="T309" s="141">
        <f t="shared" si="13"/>
        <v>0</v>
      </c>
      <c r="AR309" s="142" t="s">
        <v>123</v>
      </c>
      <c r="AT309" s="142" t="s">
        <v>118</v>
      </c>
      <c r="AU309" s="142" t="s">
        <v>81</v>
      </c>
      <c r="AY309" s="16" t="s">
        <v>116</v>
      </c>
      <c r="BE309" s="143">
        <f t="shared" si="14"/>
        <v>0</v>
      </c>
      <c r="BF309" s="143">
        <f t="shared" si="15"/>
        <v>0</v>
      </c>
      <c r="BG309" s="143">
        <f t="shared" si="16"/>
        <v>0</v>
      </c>
      <c r="BH309" s="143">
        <f t="shared" si="17"/>
        <v>0</v>
      </c>
      <c r="BI309" s="143">
        <f t="shared" si="18"/>
        <v>0</v>
      </c>
      <c r="BJ309" s="16" t="s">
        <v>79</v>
      </c>
      <c r="BK309" s="143">
        <f t="shared" si="19"/>
        <v>0</v>
      </c>
      <c r="BL309" s="16" t="s">
        <v>123</v>
      </c>
      <c r="BM309" s="142" t="s">
        <v>601</v>
      </c>
    </row>
    <row r="310" spans="2:65" s="1" customFormat="1" ht="16.5" customHeight="1">
      <c r="B310" s="131"/>
      <c r="C310" s="165" t="s">
        <v>602</v>
      </c>
      <c r="D310" s="165" t="s">
        <v>249</v>
      </c>
      <c r="E310" s="166" t="s">
        <v>603</v>
      </c>
      <c r="F310" s="167" t="s">
        <v>604</v>
      </c>
      <c r="G310" s="168" t="s">
        <v>454</v>
      </c>
      <c r="H310" s="169">
        <v>15</v>
      </c>
      <c r="I310" s="170"/>
      <c r="J310" s="170">
        <f t="shared" si="10"/>
        <v>0</v>
      </c>
      <c r="K310" s="167" t="s">
        <v>1</v>
      </c>
      <c r="L310" s="171"/>
      <c r="M310" s="172" t="s">
        <v>1</v>
      </c>
      <c r="N310" s="173" t="s">
        <v>36</v>
      </c>
      <c r="O310" s="140">
        <v>0</v>
      </c>
      <c r="P310" s="140">
        <f t="shared" si="11"/>
        <v>0</v>
      </c>
      <c r="Q310" s="140">
        <v>1.0000000000000001E-5</v>
      </c>
      <c r="R310" s="140">
        <f t="shared" si="12"/>
        <v>1.5000000000000001E-4</v>
      </c>
      <c r="S310" s="140">
        <v>0</v>
      </c>
      <c r="T310" s="141">
        <f t="shared" si="13"/>
        <v>0</v>
      </c>
      <c r="AR310" s="142" t="s">
        <v>156</v>
      </c>
      <c r="AT310" s="142" t="s">
        <v>249</v>
      </c>
      <c r="AU310" s="142" t="s">
        <v>81</v>
      </c>
      <c r="AY310" s="16" t="s">
        <v>116</v>
      </c>
      <c r="BE310" s="143">
        <f t="shared" si="14"/>
        <v>0</v>
      </c>
      <c r="BF310" s="143">
        <f t="shared" si="15"/>
        <v>0</v>
      </c>
      <c r="BG310" s="143">
        <f t="shared" si="16"/>
        <v>0</v>
      </c>
      <c r="BH310" s="143">
        <f t="shared" si="17"/>
        <v>0</v>
      </c>
      <c r="BI310" s="143">
        <f t="shared" si="18"/>
        <v>0</v>
      </c>
      <c r="BJ310" s="16" t="s">
        <v>79</v>
      </c>
      <c r="BK310" s="143">
        <f t="shared" si="19"/>
        <v>0</v>
      </c>
      <c r="BL310" s="16" t="s">
        <v>123</v>
      </c>
      <c r="BM310" s="142" t="s">
        <v>605</v>
      </c>
    </row>
    <row r="311" spans="2:65" s="1" customFormat="1" ht="16.5" customHeight="1">
      <c r="B311" s="131"/>
      <c r="C311" s="165" t="s">
        <v>606</v>
      </c>
      <c r="D311" s="165" t="s">
        <v>249</v>
      </c>
      <c r="E311" s="166" t="s">
        <v>607</v>
      </c>
      <c r="F311" s="167" t="s">
        <v>608</v>
      </c>
      <c r="G311" s="168" t="s">
        <v>454</v>
      </c>
      <c r="H311" s="169">
        <v>165</v>
      </c>
      <c r="I311" s="170"/>
      <c r="J311" s="170">
        <f t="shared" si="10"/>
        <v>0</v>
      </c>
      <c r="K311" s="167" t="s">
        <v>1</v>
      </c>
      <c r="L311" s="171"/>
      <c r="M311" s="172" t="s">
        <v>1</v>
      </c>
      <c r="N311" s="173" t="s">
        <v>36</v>
      </c>
      <c r="O311" s="140">
        <v>0</v>
      </c>
      <c r="P311" s="140">
        <f t="shared" si="11"/>
        <v>0</v>
      </c>
      <c r="Q311" s="140">
        <v>0</v>
      </c>
      <c r="R311" s="140">
        <f t="shared" si="12"/>
        <v>0</v>
      </c>
      <c r="S311" s="140">
        <v>0</v>
      </c>
      <c r="T311" s="141">
        <f t="shared" si="13"/>
        <v>0</v>
      </c>
      <c r="AR311" s="142" t="s">
        <v>156</v>
      </c>
      <c r="AT311" s="142" t="s">
        <v>249</v>
      </c>
      <c r="AU311" s="142" t="s">
        <v>81</v>
      </c>
      <c r="AY311" s="16" t="s">
        <v>116</v>
      </c>
      <c r="BE311" s="143">
        <f t="shared" si="14"/>
        <v>0</v>
      </c>
      <c r="BF311" s="143">
        <f t="shared" si="15"/>
        <v>0</v>
      </c>
      <c r="BG311" s="143">
        <f t="shared" si="16"/>
        <v>0</v>
      </c>
      <c r="BH311" s="143">
        <f t="shared" si="17"/>
        <v>0</v>
      </c>
      <c r="BI311" s="143">
        <f t="shared" si="18"/>
        <v>0</v>
      </c>
      <c r="BJ311" s="16" t="s">
        <v>79</v>
      </c>
      <c r="BK311" s="143">
        <f t="shared" si="19"/>
        <v>0</v>
      </c>
      <c r="BL311" s="16" t="s">
        <v>123</v>
      </c>
      <c r="BM311" s="142" t="s">
        <v>609</v>
      </c>
    </row>
    <row r="312" spans="2:65" s="1" customFormat="1" ht="16.5" customHeight="1">
      <c r="B312" s="131"/>
      <c r="C312" s="132" t="s">
        <v>610</v>
      </c>
      <c r="D312" s="132" t="s">
        <v>118</v>
      </c>
      <c r="E312" s="133" t="s">
        <v>611</v>
      </c>
      <c r="F312" s="134" t="s">
        <v>612</v>
      </c>
      <c r="G312" s="135" t="s">
        <v>454</v>
      </c>
      <c r="H312" s="136">
        <v>81</v>
      </c>
      <c r="I312" s="137"/>
      <c r="J312" s="137">
        <f t="shared" si="10"/>
        <v>0</v>
      </c>
      <c r="K312" s="134" t="s">
        <v>122</v>
      </c>
      <c r="L312" s="28"/>
      <c r="M312" s="138" t="s">
        <v>1</v>
      </c>
      <c r="N312" s="139" t="s">
        <v>36</v>
      </c>
      <c r="O312" s="140">
        <v>1.554</v>
      </c>
      <c r="P312" s="140">
        <f t="shared" si="11"/>
        <v>125.87400000000001</v>
      </c>
      <c r="Q312" s="140">
        <v>1.6199999999999999E-3</v>
      </c>
      <c r="R312" s="140">
        <f t="shared" si="12"/>
        <v>0.13122</v>
      </c>
      <c r="S312" s="140">
        <v>0</v>
      </c>
      <c r="T312" s="141">
        <f t="shared" si="13"/>
        <v>0</v>
      </c>
      <c r="AR312" s="142" t="s">
        <v>123</v>
      </c>
      <c r="AT312" s="142" t="s">
        <v>118</v>
      </c>
      <c r="AU312" s="142" t="s">
        <v>81</v>
      </c>
      <c r="AY312" s="16" t="s">
        <v>116</v>
      </c>
      <c r="BE312" s="143">
        <f t="shared" si="14"/>
        <v>0</v>
      </c>
      <c r="BF312" s="143">
        <f t="shared" si="15"/>
        <v>0</v>
      </c>
      <c r="BG312" s="143">
        <f t="shared" si="16"/>
        <v>0</v>
      </c>
      <c r="BH312" s="143">
        <f t="shared" si="17"/>
        <v>0</v>
      </c>
      <c r="BI312" s="143">
        <f t="shared" si="18"/>
        <v>0</v>
      </c>
      <c r="BJ312" s="16" t="s">
        <v>79</v>
      </c>
      <c r="BK312" s="143">
        <f t="shared" si="19"/>
        <v>0</v>
      </c>
      <c r="BL312" s="16" t="s">
        <v>123</v>
      </c>
      <c r="BM312" s="142" t="s">
        <v>613</v>
      </c>
    </row>
    <row r="313" spans="2:65" s="1" customFormat="1" ht="16.5" customHeight="1">
      <c r="B313" s="131"/>
      <c r="C313" s="165" t="s">
        <v>614</v>
      </c>
      <c r="D313" s="165" t="s">
        <v>249</v>
      </c>
      <c r="E313" s="166" t="s">
        <v>615</v>
      </c>
      <c r="F313" s="167" t="s">
        <v>616</v>
      </c>
      <c r="G313" s="168" t="s">
        <v>454</v>
      </c>
      <c r="H313" s="169">
        <v>81</v>
      </c>
      <c r="I313" s="170"/>
      <c r="J313" s="170">
        <f t="shared" si="10"/>
        <v>0</v>
      </c>
      <c r="K313" s="167" t="s">
        <v>1</v>
      </c>
      <c r="L313" s="171"/>
      <c r="M313" s="172" t="s">
        <v>1</v>
      </c>
      <c r="N313" s="173" t="s">
        <v>36</v>
      </c>
      <c r="O313" s="140">
        <v>0</v>
      </c>
      <c r="P313" s="140">
        <f t="shared" si="11"/>
        <v>0</v>
      </c>
      <c r="Q313" s="140">
        <v>1.7999999999999999E-2</v>
      </c>
      <c r="R313" s="140">
        <f t="shared" si="12"/>
        <v>1.458</v>
      </c>
      <c r="S313" s="140">
        <v>0</v>
      </c>
      <c r="T313" s="141">
        <f t="shared" si="13"/>
        <v>0</v>
      </c>
      <c r="AR313" s="142" t="s">
        <v>156</v>
      </c>
      <c r="AT313" s="142" t="s">
        <v>249</v>
      </c>
      <c r="AU313" s="142" t="s">
        <v>81</v>
      </c>
      <c r="AY313" s="16" t="s">
        <v>116</v>
      </c>
      <c r="BE313" s="143">
        <f t="shared" si="14"/>
        <v>0</v>
      </c>
      <c r="BF313" s="143">
        <f t="shared" si="15"/>
        <v>0</v>
      </c>
      <c r="BG313" s="143">
        <f t="shared" si="16"/>
        <v>0</v>
      </c>
      <c r="BH313" s="143">
        <f t="shared" si="17"/>
        <v>0</v>
      </c>
      <c r="BI313" s="143">
        <f t="shared" si="18"/>
        <v>0</v>
      </c>
      <c r="BJ313" s="16" t="s">
        <v>79</v>
      </c>
      <c r="BK313" s="143">
        <f t="shared" si="19"/>
        <v>0</v>
      </c>
      <c r="BL313" s="16" t="s">
        <v>123</v>
      </c>
      <c r="BM313" s="142" t="s">
        <v>617</v>
      </c>
    </row>
    <row r="314" spans="2:65" s="1" customFormat="1" ht="16.5" customHeight="1">
      <c r="B314" s="131"/>
      <c r="C314" s="132" t="s">
        <v>618</v>
      </c>
      <c r="D314" s="132" t="s">
        <v>118</v>
      </c>
      <c r="E314" s="133" t="s">
        <v>619</v>
      </c>
      <c r="F314" s="134" t="s">
        <v>620</v>
      </c>
      <c r="G314" s="135" t="s">
        <v>454</v>
      </c>
      <c r="H314" s="136">
        <v>2</v>
      </c>
      <c r="I314" s="137"/>
      <c r="J314" s="137">
        <f t="shared" si="10"/>
        <v>0</v>
      </c>
      <c r="K314" s="134" t="s">
        <v>122</v>
      </c>
      <c r="L314" s="28"/>
      <c r="M314" s="138" t="s">
        <v>1</v>
      </c>
      <c r="N314" s="139" t="s">
        <v>36</v>
      </c>
      <c r="O314" s="140">
        <v>1.8660000000000001</v>
      </c>
      <c r="P314" s="140">
        <f t="shared" si="11"/>
        <v>3.7320000000000002</v>
      </c>
      <c r="Q314" s="140">
        <v>1.65E-3</v>
      </c>
      <c r="R314" s="140">
        <f t="shared" si="12"/>
        <v>3.3E-3</v>
      </c>
      <c r="S314" s="140">
        <v>0</v>
      </c>
      <c r="T314" s="141">
        <f t="shared" si="13"/>
        <v>0</v>
      </c>
      <c r="AR314" s="142" t="s">
        <v>123</v>
      </c>
      <c r="AT314" s="142" t="s">
        <v>118</v>
      </c>
      <c r="AU314" s="142" t="s">
        <v>81</v>
      </c>
      <c r="AY314" s="16" t="s">
        <v>116</v>
      </c>
      <c r="BE314" s="143">
        <f t="shared" si="14"/>
        <v>0</v>
      </c>
      <c r="BF314" s="143">
        <f t="shared" si="15"/>
        <v>0</v>
      </c>
      <c r="BG314" s="143">
        <f t="shared" si="16"/>
        <v>0</v>
      </c>
      <c r="BH314" s="143">
        <f t="shared" si="17"/>
        <v>0</v>
      </c>
      <c r="BI314" s="143">
        <f t="shared" si="18"/>
        <v>0</v>
      </c>
      <c r="BJ314" s="16" t="s">
        <v>79</v>
      </c>
      <c r="BK314" s="143">
        <f t="shared" si="19"/>
        <v>0</v>
      </c>
      <c r="BL314" s="16" t="s">
        <v>123</v>
      </c>
      <c r="BM314" s="142" t="s">
        <v>621</v>
      </c>
    </row>
    <row r="315" spans="2:65" s="1" customFormat="1" ht="16.5" customHeight="1">
      <c r="B315" s="131"/>
      <c r="C315" s="165" t="s">
        <v>622</v>
      </c>
      <c r="D315" s="165" t="s">
        <v>249</v>
      </c>
      <c r="E315" s="166" t="s">
        <v>623</v>
      </c>
      <c r="F315" s="167" t="s">
        <v>624</v>
      </c>
      <c r="G315" s="168" t="s">
        <v>454</v>
      </c>
      <c r="H315" s="169">
        <v>2</v>
      </c>
      <c r="I315" s="170"/>
      <c r="J315" s="170">
        <f t="shared" si="10"/>
        <v>0</v>
      </c>
      <c r="K315" s="167" t="s">
        <v>1</v>
      </c>
      <c r="L315" s="171"/>
      <c r="M315" s="172" t="s">
        <v>1</v>
      </c>
      <c r="N315" s="173" t="s">
        <v>36</v>
      </c>
      <c r="O315" s="140">
        <v>0</v>
      </c>
      <c r="P315" s="140">
        <f t="shared" si="11"/>
        <v>0</v>
      </c>
      <c r="Q315" s="140">
        <v>2.3E-2</v>
      </c>
      <c r="R315" s="140">
        <f t="shared" si="12"/>
        <v>4.5999999999999999E-2</v>
      </c>
      <c r="S315" s="140">
        <v>0</v>
      </c>
      <c r="T315" s="141">
        <f t="shared" si="13"/>
        <v>0</v>
      </c>
      <c r="AR315" s="142" t="s">
        <v>156</v>
      </c>
      <c r="AT315" s="142" t="s">
        <v>249</v>
      </c>
      <c r="AU315" s="142" t="s">
        <v>81</v>
      </c>
      <c r="AY315" s="16" t="s">
        <v>116</v>
      </c>
      <c r="BE315" s="143">
        <f t="shared" si="14"/>
        <v>0</v>
      </c>
      <c r="BF315" s="143">
        <f t="shared" si="15"/>
        <v>0</v>
      </c>
      <c r="BG315" s="143">
        <f t="shared" si="16"/>
        <v>0</v>
      </c>
      <c r="BH315" s="143">
        <f t="shared" si="17"/>
        <v>0</v>
      </c>
      <c r="BI315" s="143">
        <f t="shared" si="18"/>
        <v>0</v>
      </c>
      <c r="BJ315" s="16" t="s">
        <v>79</v>
      </c>
      <c r="BK315" s="143">
        <f t="shared" si="19"/>
        <v>0</v>
      </c>
      <c r="BL315" s="16" t="s">
        <v>123</v>
      </c>
      <c r="BM315" s="142" t="s">
        <v>625</v>
      </c>
    </row>
    <row r="316" spans="2:65" s="1" customFormat="1" ht="16.5" customHeight="1">
      <c r="B316" s="131"/>
      <c r="C316" s="132" t="s">
        <v>626</v>
      </c>
      <c r="D316" s="132" t="s">
        <v>118</v>
      </c>
      <c r="E316" s="133" t="s">
        <v>627</v>
      </c>
      <c r="F316" s="134" t="s">
        <v>628</v>
      </c>
      <c r="G316" s="135" t="s">
        <v>454</v>
      </c>
      <c r="H316" s="136">
        <v>24</v>
      </c>
      <c r="I316" s="137"/>
      <c r="J316" s="137">
        <f t="shared" si="10"/>
        <v>0</v>
      </c>
      <c r="K316" s="134" t="s">
        <v>122</v>
      </c>
      <c r="L316" s="28"/>
      <c r="M316" s="138" t="s">
        <v>1</v>
      </c>
      <c r="N316" s="139" t="s">
        <v>36</v>
      </c>
      <c r="O316" s="140">
        <v>0.70799999999999996</v>
      </c>
      <c r="P316" s="140">
        <f t="shared" si="11"/>
        <v>16.991999999999997</v>
      </c>
      <c r="Q316" s="140">
        <v>3.4000000000000002E-4</v>
      </c>
      <c r="R316" s="140">
        <f t="shared" si="12"/>
        <v>8.1600000000000006E-3</v>
      </c>
      <c r="S316" s="140">
        <v>0</v>
      </c>
      <c r="T316" s="141">
        <f t="shared" si="13"/>
        <v>0</v>
      </c>
      <c r="AR316" s="142" t="s">
        <v>123</v>
      </c>
      <c r="AT316" s="142" t="s">
        <v>118</v>
      </c>
      <c r="AU316" s="142" t="s">
        <v>81</v>
      </c>
      <c r="AY316" s="16" t="s">
        <v>116</v>
      </c>
      <c r="BE316" s="143">
        <f t="shared" si="14"/>
        <v>0</v>
      </c>
      <c r="BF316" s="143">
        <f t="shared" si="15"/>
        <v>0</v>
      </c>
      <c r="BG316" s="143">
        <f t="shared" si="16"/>
        <v>0</v>
      </c>
      <c r="BH316" s="143">
        <f t="shared" si="17"/>
        <v>0</v>
      </c>
      <c r="BI316" s="143">
        <f t="shared" si="18"/>
        <v>0</v>
      </c>
      <c r="BJ316" s="16" t="s">
        <v>79</v>
      </c>
      <c r="BK316" s="143">
        <f t="shared" si="19"/>
        <v>0</v>
      </c>
      <c r="BL316" s="16" t="s">
        <v>123</v>
      </c>
      <c r="BM316" s="142" t="s">
        <v>629</v>
      </c>
    </row>
    <row r="317" spans="2:65" s="1" customFormat="1" ht="24" customHeight="1">
      <c r="B317" s="131"/>
      <c r="C317" s="165" t="s">
        <v>630</v>
      </c>
      <c r="D317" s="165" t="s">
        <v>249</v>
      </c>
      <c r="E317" s="166" t="s">
        <v>631</v>
      </c>
      <c r="F317" s="167" t="s">
        <v>632</v>
      </c>
      <c r="G317" s="168" t="s">
        <v>454</v>
      </c>
      <c r="H317" s="169">
        <v>24</v>
      </c>
      <c r="I317" s="170"/>
      <c r="J317" s="170">
        <f t="shared" si="10"/>
        <v>0</v>
      </c>
      <c r="K317" s="167" t="s">
        <v>1</v>
      </c>
      <c r="L317" s="171"/>
      <c r="M317" s="172" t="s">
        <v>1</v>
      </c>
      <c r="N317" s="173" t="s">
        <v>36</v>
      </c>
      <c r="O317" s="140">
        <v>0</v>
      </c>
      <c r="P317" s="140">
        <f t="shared" si="11"/>
        <v>0</v>
      </c>
      <c r="Q317" s="140">
        <v>4.8000000000000001E-2</v>
      </c>
      <c r="R317" s="140">
        <f t="shared" si="12"/>
        <v>1.1520000000000001</v>
      </c>
      <c r="S317" s="140">
        <v>0</v>
      </c>
      <c r="T317" s="141">
        <f t="shared" si="13"/>
        <v>0</v>
      </c>
      <c r="AR317" s="142" t="s">
        <v>156</v>
      </c>
      <c r="AT317" s="142" t="s">
        <v>249</v>
      </c>
      <c r="AU317" s="142" t="s">
        <v>81</v>
      </c>
      <c r="AY317" s="16" t="s">
        <v>116</v>
      </c>
      <c r="BE317" s="143">
        <f t="shared" si="14"/>
        <v>0</v>
      </c>
      <c r="BF317" s="143">
        <f t="shared" si="15"/>
        <v>0</v>
      </c>
      <c r="BG317" s="143">
        <f t="shared" si="16"/>
        <v>0</v>
      </c>
      <c r="BH317" s="143">
        <f t="shared" si="17"/>
        <v>0</v>
      </c>
      <c r="BI317" s="143">
        <f t="shared" si="18"/>
        <v>0</v>
      </c>
      <c r="BJ317" s="16" t="s">
        <v>79</v>
      </c>
      <c r="BK317" s="143">
        <f t="shared" si="19"/>
        <v>0</v>
      </c>
      <c r="BL317" s="16" t="s">
        <v>123</v>
      </c>
      <c r="BM317" s="142" t="s">
        <v>633</v>
      </c>
    </row>
    <row r="318" spans="2:65" s="1" customFormat="1" ht="16.5" customHeight="1">
      <c r="B318" s="131"/>
      <c r="C318" s="132" t="s">
        <v>634</v>
      </c>
      <c r="D318" s="132" t="s">
        <v>118</v>
      </c>
      <c r="E318" s="133" t="s">
        <v>635</v>
      </c>
      <c r="F318" s="134" t="s">
        <v>636</v>
      </c>
      <c r="G318" s="135" t="s">
        <v>454</v>
      </c>
      <c r="H318" s="136">
        <v>1</v>
      </c>
      <c r="I318" s="137"/>
      <c r="J318" s="137">
        <f t="shared" si="10"/>
        <v>0</v>
      </c>
      <c r="K318" s="134" t="s">
        <v>122</v>
      </c>
      <c r="L318" s="28"/>
      <c r="M318" s="138" t="s">
        <v>1</v>
      </c>
      <c r="N318" s="139" t="s">
        <v>36</v>
      </c>
      <c r="O318" s="140">
        <v>1.7310000000000001</v>
      </c>
      <c r="P318" s="140">
        <f t="shared" si="11"/>
        <v>1.7310000000000001</v>
      </c>
      <c r="Q318" s="140">
        <v>3.4000000000000002E-4</v>
      </c>
      <c r="R318" s="140">
        <f t="shared" si="12"/>
        <v>3.4000000000000002E-4</v>
      </c>
      <c r="S318" s="140">
        <v>0</v>
      </c>
      <c r="T318" s="141">
        <f t="shared" si="13"/>
        <v>0</v>
      </c>
      <c r="AR318" s="142" t="s">
        <v>123</v>
      </c>
      <c r="AT318" s="142" t="s">
        <v>118</v>
      </c>
      <c r="AU318" s="142" t="s">
        <v>81</v>
      </c>
      <c r="AY318" s="16" t="s">
        <v>116</v>
      </c>
      <c r="BE318" s="143">
        <f t="shared" si="14"/>
        <v>0</v>
      </c>
      <c r="BF318" s="143">
        <f t="shared" si="15"/>
        <v>0</v>
      </c>
      <c r="BG318" s="143">
        <f t="shared" si="16"/>
        <v>0</v>
      </c>
      <c r="BH318" s="143">
        <f t="shared" si="17"/>
        <v>0</v>
      </c>
      <c r="BI318" s="143">
        <f t="shared" si="18"/>
        <v>0</v>
      </c>
      <c r="BJ318" s="16" t="s">
        <v>79</v>
      </c>
      <c r="BK318" s="143">
        <f t="shared" si="19"/>
        <v>0</v>
      </c>
      <c r="BL318" s="16" t="s">
        <v>123</v>
      </c>
      <c r="BM318" s="142" t="s">
        <v>637</v>
      </c>
    </row>
    <row r="319" spans="2:65" s="1" customFormat="1" ht="24" customHeight="1">
      <c r="B319" s="131"/>
      <c r="C319" s="165" t="s">
        <v>638</v>
      </c>
      <c r="D319" s="165" t="s">
        <v>249</v>
      </c>
      <c r="E319" s="166" t="s">
        <v>639</v>
      </c>
      <c r="F319" s="167" t="s">
        <v>640</v>
      </c>
      <c r="G319" s="168" t="s">
        <v>454</v>
      </c>
      <c r="H319" s="169">
        <v>1</v>
      </c>
      <c r="I319" s="170"/>
      <c r="J319" s="170">
        <f t="shared" si="10"/>
        <v>0</v>
      </c>
      <c r="K319" s="167" t="s">
        <v>1</v>
      </c>
      <c r="L319" s="171"/>
      <c r="M319" s="172" t="s">
        <v>1</v>
      </c>
      <c r="N319" s="173" t="s">
        <v>36</v>
      </c>
      <c r="O319" s="140">
        <v>0</v>
      </c>
      <c r="P319" s="140">
        <f t="shared" si="11"/>
        <v>0</v>
      </c>
      <c r="Q319" s="140">
        <v>4.2999999999999997E-2</v>
      </c>
      <c r="R319" s="140">
        <f t="shared" si="12"/>
        <v>4.2999999999999997E-2</v>
      </c>
      <c r="S319" s="140">
        <v>0</v>
      </c>
      <c r="T319" s="141">
        <f t="shared" si="13"/>
        <v>0</v>
      </c>
      <c r="AR319" s="142" t="s">
        <v>156</v>
      </c>
      <c r="AT319" s="142" t="s">
        <v>249</v>
      </c>
      <c r="AU319" s="142" t="s">
        <v>81</v>
      </c>
      <c r="AY319" s="16" t="s">
        <v>116</v>
      </c>
      <c r="BE319" s="143">
        <f t="shared" si="14"/>
        <v>0</v>
      </c>
      <c r="BF319" s="143">
        <f t="shared" si="15"/>
        <v>0</v>
      </c>
      <c r="BG319" s="143">
        <f t="shared" si="16"/>
        <v>0</v>
      </c>
      <c r="BH319" s="143">
        <f t="shared" si="17"/>
        <v>0</v>
      </c>
      <c r="BI319" s="143">
        <f t="shared" si="18"/>
        <v>0</v>
      </c>
      <c r="BJ319" s="16" t="s">
        <v>79</v>
      </c>
      <c r="BK319" s="143">
        <f t="shared" si="19"/>
        <v>0</v>
      </c>
      <c r="BL319" s="16" t="s">
        <v>123</v>
      </c>
      <c r="BM319" s="142" t="s">
        <v>641</v>
      </c>
    </row>
    <row r="320" spans="2:65" s="1" customFormat="1" ht="24" customHeight="1">
      <c r="B320" s="131"/>
      <c r="C320" s="132" t="s">
        <v>642</v>
      </c>
      <c r="D320" s="132" t="s">
        <v>118</v>
      </c>
      <c r="E320" s="133" t="s">
        <v>643</v>
      </c>
      <c r="F320" s="134" t="s">
        <v>644</v>
      </c>
      <c r="G320" s="135" t="s">
        <v>454</v>
      </c>
      <c r="H320" s="136">
        <v>180</v>
      </c>
      <c r="I320" s="137"/>
      <c r="J320" s="137">
        <f t="shared" si="10"/>
        <v>0</v>
      </c>
      <c r="K320" s="134" t="s">
        <v>122</v>
      </c>
      <c r="L320" s="28"/>
      <c r="M320" s="138" t="s">
        <v>1</v>
      </c>
      <c r="N320" s="139" t="s">
        <v>36</v>
      </c>
      <c r="O320" s="140">
        <v>3.4740000000000002</v>
      </c>
      <c r="P320" s="140">
        <f t="shared" si="11"/>
        <v>625.32000000000005</v>
      </c>
      <c r="Q320" s="140">
        <v>0</v>
      </c>
      <c r="R320" s="140">
        <f t="shared" si="12"/>
        <v>0</v>
      </c>
      <c r="S320" s="140">
        <v>0</v>
      </c>
      <c r="T320" s="141">
        <f t="shared" si="13"/>
        <v>0</v>
      </c>
      <c r="AR320" s="142" t="s">
        <v>123</v>
      </c>
      <c r="AT320" s="142" t="s">
        <v>118</v>
      </c>
      <c r="AU320" s="142" t="s">
        <v>81</v>
      </c>
      <c r="AY320" s="16" t="s">
        <v>116</v>
      </c>
      <c r="BE320" s="143">
        <f t="shared" si="14"/>
        <v>0</v>
      </c>
      <c r="BF320" s="143">
        <f t="shared" si="15"/>
        <v>0</v>
      </c>
      <c r="BG320" s="143">
        <f t="shared" si="16"/>
        <v>0</v>
      </c>
      <c r="BH320" s="143">
        <f t="shared" si="17"/>
        <v>0</v>
      </c>
      <c r="BI320" s="143">
        <f t="shared" si="18"/>
        <v>0</v>
      </c>
      <c r="BJ320" s="16" t="s">
        <v>79</v>
      </c>
      <c r="BK320" s="143">
        <f t="shared" si="19"/>
        <v>0</v>
      </c>
      <c r="BL320" s="16" t="s">
        <v>123</v>
      </c>
      <c r="BM320" s="142" t="s">
        <v>645</v>
      </c>
    </row>
    <row r="321" spans="2:65" s="1" customFormat="1" ht="24" customHeight="1">
      <c r="B321" s="131"/>
      <c r="C321" s="165" t="s">
        <v>646</v>
      </c>
      <c r="D321" s="165" t="s">
        <v>249</v>
      </c>
      <c r="E321" s="166" t="s">
        <v>647</v>
      </c>
      <c r="F321" s="167" t="s">
        <v>648</v>
      </c>
      <c r="G321" s="168" t="s">
        <v>454</v>
      </c>
      <c r="H321" s="169">
        <v>165</v>
      </c>
      <c r="I321" s="170"/>
      <c r="J321" s="170">
        <f t="shared" si="10"/>
        <v>0</v>
      </c>
      <c r="K321" s="167" t="s">
        <v>122</v>
      </c>
      <c r="L321" s="171"/>
      <c r="M321" s="172" t="s">
        <v>1</v>
      </c>
      <c r="N321" s="173" t="s">
        <v>36</v>
      </c>
      <c r="O321" s="140">
        <v>0</v>
      </c>
      <c r="P321" s="140">
        <f t="shared" si="11"/>
        <v>0</v>
      </c>
      <c r="Q321" s="140">
        <v>2.7000000000000001E-3</v>
      </c>
      <c r="R321" s="140">
        <f t="shared" si="12"/>
        <v>0.44550000000000001</v>
      </c>
      <c r="S321" s="140">
        <v>0</v>
      </c>
      <c r="T321" s="141">
        <f t="shared" si="13"/>
        <v>0</v>
      </c>
      <c r="AR321" s="142" t="s">
        <v>156</v>
      </c>
      <c r="AT321" s="142" t="s">
        <v>249</v>
      </c>
      <c r="AU321" s="142" t="s">
        <v>81</v>
      </c>
      <c r="AY321" s="16" t="s">
        <v>116</v>
      </c>
      <c r="BE321" s="143">
        <f t="shared" si="14"/>
        <v>0</v>
      </c>
      <c r="BF321" s="143">
        <f t="shared" si="15"/>
        <v>0</v>
      </c>
      <c r="BG321" s="143">
        <f t="shared" si="16"/>
        <v>0</v>
      </c>
      <c r="BH321" s="143">
        <f t="shared" si="17"/>
        <v>0</v>
      </c>
      <c r="BI321" s="143">
        <f t="shared" si="18"/>
        <v>0</v>
      </c>
      <c r="BJ321" s="16" t="s">
        <v>79</v>
      </c>
      <c r="BK321" s="143">
        <f t="shared" si="19"/>
        <v>0</v>
      </c>
      <c r="BL321" s="16" t="s">
        <v>123</v>
      </c>
      <c r="BM321" s="142" t="s">
        <v>649</v>
      </c>
    </row>
    <row r="322" spans="2:65" s="1" customFormat="1" ht="24" customHeight="1">
      <c r="B322" s="131"/>
      <c r="C322" s="165" t="s">
        <v>650</v>
      </c>
      <c r="D322" s="165" t="s">
        <v>249</v>
      </c>
      <c r="E322" s="166" t="s">
        <v>651</v>
      </c>
      <c r="F322" s="167" t="s">
        <v>652</v>
      </c>
      <c r="G322" s="168" t="s">
        <v>454</v>
      </c>
      <c r="H322" s="169">
        <v>15</v>
      </c>
      <c r="I322" s="170"/>
      <c r="J322" s="170">
        <f t="shared" si="10"/>
        <v>0</v>
      </c>
      <c r="K322" s="167" t="s">
        <v>122</v>
      </c>
      <c r="L322" s="171"/>
      <c r="M322" s="172" t="s">
        <v>1</v>
      </c>
      <c r="N322" s="173" t="s">
        <v>36</v>
      </c>
      <c r="O322" s="140">
        <v>0</v>
      </c>
      <c r="P322" s="140">
        <f t="shared" si="11"/>
        <v>0</v>
      </c>
      <c r="Q322" s="140">
        <v>2.7000000000000001E-3</v>
      </c>
      <c r="R322" s="140">
        <f t="shared" si="12"/>
        <v>4.0500000000000001E-2</v>
      </c>
      <c r="S322" s="140">
        <v>0</v>
      </c>
      <c r="T322" s="141">
        <f t="shared" si="13"/>
        <v>0</v>
      </c>
      <c r="AR322" s="142" t="s">
        <v>156</v>
      </c>
      <c r="AT322" s="142" t="s">
        <v>249</v>
      </c>
      <c r="AU322" s="142" t="s">
        <v>81</v>
      </c>
      <c r="AY322" s="16" t="s">
        <v>116</v>
      </c>
      <c r="BE322" s="143">
        <f t="shared" si="14"/>
        <v>0</v>
      </c>
      <c r="BF322" s="143">
        <f t="shared" si="15"/>
        <v>0</v>
      </c>
      <c r="BG322" s="143">
        <f t="shared" si="16"/>
        <v>0</v>
      </c>
      <c r="BH322" s="143">
        <f t="shared" si="17"/>
        <v>0</v>
      </c>
      <c r="BI322" s="143">
        <f t="shared" si="18"/>
        <v>0</v>
      </c>
      <c r="BJ322" s="16" t="s">
        <v>79</v>
      </c>
      <c r="BK322" s="143">
        <f t="shared" si="19"/>
        <v>0</v>
      </c>
      <c r="BL322" s="16" t="s">
        <v>123</v>
      </c>
      <c r="BM322" s="142" t="s">
        <v>653</v>
      </c>
    </row>
    <row r="323" spans="2:65" s="1" customFormat="1" ht="16.5" customHeight="1">
      <c r="B323" s="131"/>
      <c r="C323" s="132" t="s">
        <v>654</v>
      </c>
      <c r="D323" s="132" t="s">
        <v>118</v>
      </c>
      <c r="E323" s="133" t="s">
        <v>655</v>
      </c>
      <c r="F323" s="134" t="s">
        <v>656</v>
      </c>
      <c r="G323" s="135" t="s">
        <v>159</v>
      </c>
      <c r="H323" s="136">
        <v>4105.8999999999996</v>
      </c>
      <c r="I323" s="137"/>
      <c r="J323" s="137">
        <f t="shared" si="10"/>
        <v>0</v>
      </c>
      <c r="K323" s="134" t="s">
        <v>122</v>
      </c>
      <c r="L323" s="28"/>
      <c r="M323" s="138" t="s">
        <v>1</v>
      </c>
      <c r="N323" s="139" t="s">
        <v>36</v>
      </c>
      <c r="O323" s="140">
        <v>4.3999999999999997E-2</v>
      </c>
      <c r="P323" s="140">
        <f t="shared" si="11"/>
        <v>180.65959999999998</v>
      </c>
      <c r="Q323" s="140">
        <v>0</v>
      </c>
      <c r="R323" s="140">
        <f t="shared" si="12"/>
        <v>0</v>
      </c>
      <c r="S323" s="140">
        <v>0</v>
      </c>
      <c r="T323" s="141">
        <f t="shared" si="13"/>
        <v>0</v>
      </c>
      <c r="AR323" s="142" t="s">
        <v>123</v>
      </c>
      <c r="AT323" s="142" t="s">
        <v>118</v>
      </c>
      <c r="AU323" s="142" t="s">
        <v>81</v>
      </c>
      <c r="AY323" s="16" t="s">
        <v>116</v>
      </c>
      <c r="BE323" s="143">
        <f t="shared" si="14"/>
        <v>0</v>
      </c>
      <c r="BF323" s="143">
        <f t="shared" si="15"/>
        <v>0</v>
      </c>
      <c r="BG323" s="143">
        <f t="shared" si="16"/>
        <v>0</v>
      </c>
      <c r="BH323" s="143">
        <f t="shared" si="17"/>
        <v>0</v>
      </c>
      <c r="BI323" s="143">
        <f t="shared" si="18"/>
        <v>0</v>
      </c>
      <c r="BJ323" s="16" t="s">
        <v>79</v>
      </c>
      <c r="BK323" s="143">
        <f t="shared" si="19"/>
        <v>0</v>
      </c>
      <c r="BL323" s="16" t="s">
        <v>123</v>
      </c>
      <c r="BM323" s="142" t="s">
        <v>657</v>
      </c>
    </row>
    <row r="324" spans="2:65" s="1" customFormat="1" ht="16.5" customHeight="1">
      <c r="B324" s="131"/>
      <c r="C324" s="132" t="s">
        <v>658</v>
      </c>
      <c r="D324" s="132" t="s">
        <v>118</v>
      </c>
      <c r="E324" s="133" t="s">
        <v>659</v>
      </c>
      <c r="F324" s="134" t="s">
        <v>660</v>
      </c>
      <c r="G324" s="135" t="s">
        <v>159</v>
      </c>
      <c r="H324" s="136">
        <v>5.5</v>
      </c>
      <c r="I324" s="137"/>
      <c r="J324" s="137">
        <f t="shared" si="10"/>
        <v>0</v>
      </c>
      <c r="K324" s="134" t="s">
        <v>122</v>
      </c>
      <c r="L324" s="28"/>
      <c r="M324" s="138" t="s">
        <v>1</v>
      </c>
      <c r="N324" s="139" t="s">
        <v>36</v>
      </c>
      <c r="O324" s="140">
        <v>4.3999999999999997E-2</v>
      </c>
      <c r="P324" s="140">
        <f t="shared" si="11"/>
        <v>0.24199999999999999</v>
      </c>
      <c r="Q324" s="140">
        <v>0</v>
      </c>
      <c r="R324" s="140">
        <f t="shared" si="12"/>
        <v>0</v>
      </c>
      <c r="S324" s="140">
        <v>0</v>
      </c>
      <c r="T324" s="141">
        <f t="shared" si="13"/>
        <v>0</v>
      </c>
      <c r="AR324" s="142" t="s">
        <v>123</v>
      </c>
      <c r="AT324" s="142" t="s">
        <v>118</v>
      </c>
      <c r="AU324" s="142" t="s">
        <v>81</v>
      </c>
      <c r="AY324" s="16" t="s">
        <v>116</v>
      </c>
      <c r="BE324" s="143">
        <f t="shared" si="14"/>
        <v>0</v>
      </c>
      <c r="BF324" s="143">
        <f t="shared" si="15"/>
        <v>0</v>
      </c>
      <c r="BG324" s="143">
        <f t="shared" si="16"/>
        <v>0</v>
      </c>
      <c r="BH324" s="143">
        <f t="shared" si="17"/>
        <v>0</v>
      </c>
      <c r="BI324" s="143">
        <f t="shared" si="18"/>
        <v>0</v>
      </c>
      <c r="BJ324" s="16" t="s">
        <v>79</v>
      </c>
      <c r="BK324" s="143">
        <f t="shared" si="19"/>
        <v>0</v>
      </c>
      <c r="BL324" s="16" t="s">
        <v>123</v>
      </c>
      <c r="BM324" s="142" t="s">
        <v>661</v>
      </c>
    </row>
    <row r="325" spans="2:65" s="1" customFormat="1" ht="24" customHeight="1">
      <c r="B325" s="131"/>
      <c r="C325" s="132" t="s">
        <v>662</v>
      </c>
      <c r="D325" s="132" t="s">
        <v>118</v>
      </c>
      <c r="E325" s="133" t="s">
        <v>663</v>
      </c>
      <c r="F325" s="134" t="s">
        <v>664</v>
      </c>
      <c r="G325" s="135" t="s">
        <v>159</v>
      </c>
      <c r="H325" s="136">
        <v>4111.3999999999996</v>
      </c>
      <c r="I325" s="137"/>
      <c r="J325" s="137">
        <f t="shared" si="10"/>
        <v>0</v>
      </c>
      <c r="K325" s="134" t="s">
        <v>122</v>
      </c>
      <c r="L325" s="28"/>
      <c r="M325" s="138" t="s">
        <v>1</v>
      </c>
      <c r="N325" s="139" t="s">
        <v>36</v>
      </c>
      <c r="O325" s="140">
        <v>7.9000000000000001E-2</v>
      </c>
      <c r="P325" s="140">
        <f t="shared" si="11"/>
        <v>324.80059999999997</v>
      </c>
      <c r="Q325" s="140">
        <v>0</v>
      </c>
      <c r="R325" s="140">
        <f t="shared" si="12"/>
        <v>0</v>
      </c>
      <c r="S325" s="140">
        <v>0</v>
      </c>
      <c r="T325" s="141">
        <f t="shared" si="13"/>
        <v>0</v>
      </c>
      <c r="AR325" s="142" t="s">
        <v>123</v>
      </c>
      <c r="AT325" s="142" t="s">
        <v>118</v>
      </c>
      <c r="AU325" s="142" t="s">
        <v>81</v>
      </c>
      <c r="AY325" s="16" t="s">
        <v>116</v>
      </c>
      <c r="BE325" s="143">
        <f t="shared" si="14"/>
        <v>0</v>
      </c>
      <c r="BF325" s="143">
        <f t="shared" si="15"/>
        <v>0</v>
      </c>
      <c r="BG325" s="143">
        <f t="shared" si="16"/>
        <v>0</v>
      </c>
      <c r="BH325" s="143">
        <f t="shared" si="17"/>
        <v>0</v>
      </c>
      <c r="BI325" s="143">
        <f t="shared" si="18"/>
        <v>0</v>
      </c>
      <c r="BJ325" s="16" t="s">
        <v>79</v>
      </c>
      <c r="BK325" s="143">
        <f t="shared" si="19"/>
        <v>0</v>
      </c>
      <c r="BL325" s="16" t="s">
        <v>123</v>
      </c>
      <c r="BM325" s="142" t="s">
        <v>665</v>
      </c>
    </row>
    <row r="326" spans="2:65" s="1" customFormat="1" ht="24" customHeight="1">
      <c r="B326" s="131"/>
      <c r="C326" s="132" t="s">
        <v>666</v>
      </c>
      <c r="D326" s="132" t="s">
        <v>118</v>
      </c>
      <c r="E326" s="133" t="s">
        <v>667</v>
      </c>
      <c r="F326" s="134" t="s">
        <v>668</v>
      </c>
      <c r="G326" s="135" t="s">
        <v>454</v>
      </c>
      <c r="H326" s="136">
        <v>4</v>
      </c>
      <c r="I326" s="137"/>
      <c r="J326" s="137">
        <f t="shared" si="10"/>
        <v>0</v>
      </c>
      <c r="K326" s="134" t="s">
        <v>122</v>
      </c>
      <c r="L326" s="28"/>
      <c r="M326" s="138" t="s">
        <v>1</v>
      </c>
      <c r="N326" s="139" t="s">
        <v>36</v>
      </c>
      <c r="O326" s="140">
        <v>10.3</v>
      </c>
      <c r="P326" s="140">
        <f t="shared" si="11"/>
        <v>41.2</v>
      </c>
      <c r="Q326" s="140">
        <v>0.46009</v>
      </c>
      <c r="R326" s="140">
        <f t="shared" si="12"/>
        <v>1.84036</v>
      </c>
      <c r="S326" s="140">
        <v>0</v>
      </c>
      <c r="T326" s="141">
        <f t="shared" si="13"/>
        <v>0</v>
      </c>
      <c r="AR326" s="142" t="s">
        <v>123</v>
      </c>
      <c r="AT326" s="142" t="s">
        <v>118</v>
      </c>
      <c r="AU326" s="142" t="s">
        <v>81</v>
      </c>
      <c r="AY326" s="16" t="s">
        <v>116</v>
      </c>
      <c r="BE326" s="143">
        <f t="shared" si="14"/>
        <v>0</v>
      </c>
      <c r="BF326" s="143">
        <f t="shared" si="15"/>
        <v>0</v>
      </c>
      <c r="BG326" s="143">
        <f t="shared" si="16"/>
        <v>0</v>
      </c>
      <c r="BH326" s="143">
        <f t="shared" si="17"/>
        <v>0</v>
      </c>
      <c r="BI326" s="143">
        <f t="shared" si="18"/>
        <v>0</v>
      </c>
      <c r="BJ326" s="16" t="s">
        <v>79</v>
      </c>
      <c r="BK326" s="143">
        <f t="shared" si="19"/>
        <v>0</v>
      </c>
      <c r="BL326" s="16" t="s">
        <v>123</v>
      </c>
      <c r="BM326" s="142" t="s">
        <v>669</v>
      </c>
    </row>
    <row r="327" spans="2:65" s="1" customFormat="1" ht="16.5" customHeight="1">
      <c r="B327" s="131"/>
      <c r="C327" s="132" t="s">
        <v>670</v>
      </c>
      <c r="D327" s="132" t="s">
        <v>118</v>
      </c>
      <c r="E327" s="133" t="s">
        <v>671</v>
      </c>
      <c r="F327" s="134" t="s">
        <v>672</v>
      </c>
      <c r="G327" s="135" t="s">
        <v>454</v>
      </c>
      <c r="H327" s="136">
        <v>263</v>
      </c>
      <c r="I327" s="137"/>
      <c r="J327" s="137">
        <f t="shared" si="10"/>
        <v>0</v>
      </c>
      <c r="K327" s="134" t="s">
        <v>122</v>
      </c>
      <c r="L327" s="28"/>
      <c r="M327" s="138" t="s">
        <v>1</v>
      </c>
      <c r="N327" s="139" t="s">
        <v>36</v>
      </c>
      <c r="O327" s="140">
        <v>0.86299999999999999</v>
      </c>
      <c r="P327" s="140">
        <f t="shared" si="11"/>
        <v>226.96899999999999</v>
      </c>
      <c r="Q327" s="140">
        <v>0.12303</v>
      </c>
      <c r="R327" s="140">
        <f t="shared" si="12"/>
        <v>32.35689</v>
      </c>
      <c r="S327" s="140">
        <v>0</v>
      </c>
      <c r="T327" s="141">
        <f t="shared" si="13"/>
        <v>0</v>
      </c>
      <c r="AR327" s="142" t="s">
        <v>123</v>
      </c>
      <c r="AT327" s="142" t="s">
        <v>118</v>
      </c>
      <c r="AU327" s="142" t="s">
        <v>81</v>
      </c>
      <c r="AY327" s="16" t="s">
        <v>116</v>
      </c>
      <c r="BE327" s="143">
        <f t="shared" si="14"/>
        <v>0</v>
      </c>
      <c r="BF327" s="143">
        <f t="shared" si="15"/>
        <v>0</v>
      </c>
      <c r="BG327" s="143">
        <f t="shared" si="16"/>
        <v>0</v>
      </c>
      <c r="BH327" s="143">
        <f t="shared" si="17"/>
        <v>0</v>
      </c>
      <c r="BI327" s="143">
        <f t="shared" si="18"/>
        <v>0</v>
      </c>
      <c r="BJ327" s="16" t="s">
        <v>79</v>
      </c>
      <c r="BK327" s="143">
        <f t="shared" si="19"/>
        <v>0</v>
      </c>
      <c r="BL327" s="16" t="s">
        <v>123</v>
      </c>
      <c r="BM327" s="142" t="s">
        <v>673</v>
      </c>
    </row>
    <row r="328" spans="2:65" s="1" customFormat="1" ht="16.5" customHeight="1">
      <c r="B328" s="131"/>
      <c r="C328" s="165" t="s">
        <v>674</v>
      </c>
      <c r="D328" s="165" t="s">
        <v>249</v>
      </c>
      <c r="E328" s="166" t="s">
        <v>675</v>
      </c>
      <c r="F328" s="167" t="s">
        <v>676</v>
      </c>
      <c r="G328" s="168" t="s">
        <v>454</v>
      </c>
      <c r="H328" s="169">
        <v>263</v>
      </c>
      <c r="I328" s="170"/>
      <c r="J328" s="170">
        <f t="shared" si="10"/>
        <v>0</v>
      </c>
      <c r="K328" s="167" t="s">
        <v>1</v>
      </c>
      <c r="L328" s="171"/>
      <c r="M328" s="172" t="s">
        <v>1</v>
      </c>
      <c r="N328" s="173" t="s">
        <v>36</v>
      </c>
      <c r="O328" s="140">
        <v>0</v>
      </c>
      <c r="P328" s="140">
        <f t="shared" si="11"/>
        <v>0</v>
      </c>
      <c r="Q328" s="140">
        <v>1.2E-2</v>
      </c>
      <c r="R328" s="140">
        <f t="shared" si="12"/>
        <v>3.1560000000000001</v>
      </c>
      <c r="S328" s="140">
        <v>0</v>
      </c>
      <c r="T328" s="141">
        <f t="shared" si="13"/>
        <v>0</v>
      </c>
      <c r="AR328" s="142" t="s">
        <v>156</v>
      </c>
      <c r="AT328" s="142" t="s">
        <v>249</v>
      </c>
      <c r="AU328" s="142" t="s">
        <v>81</v>
      </c>
      <c r="AY328" s="16" t="s">
        <v>116</v>
      </c>
      <c r="BE328" s="143">
        <f t="shared" si="14"/>
        <v>0</v>
      </c>
      <c r="BF328" s="143">
        <f t="shared" si="15"/>
        <v>0</v>
      </c>
      <c r="BG328" s="143">
        <f t="shared" si="16"/>
        <v>0</v>
      </c>
      <c r="BH328" s="143">
        <f t="shared" si="17"/>
        <v>0</v>
      </c>
      <c r="BI328" s="143">
        <f t="shared" si="18"/>
        <v>0</v>
      </c>
      <c r="BJ328" s="16" t="s">
        <v>79</v>
      </c>
      <c r="BK328" s="143">
        <f t="shared" si="19"/>
        <v>0</v>
      </c>
      <c r="BL328" s="16" t="s">
        <v>123</v>
      </c>
      <c r="BM328" s="142" t="s">
        <v>677</v>
      </c>
    </row>
    <row r="329" spans="2:65" s="12" customFormat="1">
      <c r="B329" s="144"/>
      <c r="D329" s="145" t="s">
        <v>125</v>
      </c>
      <c r="E329" s="146" t="s">
        <v>1</v>
      </c>
      <c r="F329" s="147" t="s">
        <v>678</v>
      </c>
      <c r="H329" s="148">
        <v>263</v>
      </c>
      <c r="L329" s="144"/>
      <c r="M329" s="149"/>
      <c r="N329" s="150"/>
      <c r="O329" s="150"/>
      <c r="P329" s="150"/>
      <c r="Q329" s="150"/>
      <c r="R329" s="150"/>
      <c r="S329" s="150"/>
      <c r="T329" s="151"/>
      <c r="AT329" s="146" t="s">
        <v>125</v>
      </c>
      <c r="AU329" s="146" t="s">
        <v>81</v>
      </c>
      <c r="AV329" s="12" t="s">
        <v>81</v>
      </c>
      <c r="AW329" s="12" t="s">
        <v>28</v>
      </c>
      <c r="AX329" s="12" t="s">
        <v>79</v>
      </c>
      <c r="AY329" s="146" t="s">
        <v>116</v>
      </c>
    </row>
    <row r="330" spans="2:65" s="1" customFormat="1" ht="16.5" customHeight="1">
      <c r="B330" s="131"/>
      <c r="C330" s="165" t="s">
        <v>679</v>
      </c>
      <c r="D330" s="165" t="s">
        <v>249</v>
      </c>
      <c r="E330" s="166" t="s">
        <v>680</v>
      </c>
      <c r="F330" s="167" t="s">
        <v>681</v>
      </c>
      <c r="G330" s="168" t="s">
        <v>454</v>
      </c>
      <c r="H330" s="169">
        <v>263</v>
      </c>
      <c r="I330" s="170"/>
      <c r="J330" s="170">
        <f t="shared" ref="J330:J339" si="20">ROUND(I330*H330,2)</f>
        <v>0</v>
      </c>
      <c r="K330" s="167" t="s">
        <v>1</v>
      </c>
      <c r="L330" s="171"/>
      <c r="M330" s="172" t="s">
        <v>1</v>
      </c>
      <c r="N330" s="173" t="s">
        <v>36</v>
      </c>
      <c r="O330" s="140">
        <v>0</v>
      </c>
      <c r="P330" s="140">
        <f t="shared" ref="P330:P339" si="21">O330*H330</f>
        <v>0</v>
      </c>
      <c r="Q330" s="140">
        <v>1E-3</v>
      </c>
      <c r="R330" s="140">
        <f t="shared" ref="R330:R339" si="22">Q330*H330</f>
        <v>0.26300000000000001</v>
      </c>
      <c r="S330" s="140">
        <v>0</v>
      </c>
      <c r="T330" s="141">
        <f t="shared" ref="T330:T339" si="23">S330*H330</f>
        <v>0</v>
      </c>
      <c r="AR330" s="142" t="s">
        <v>156</v>
      </c>
      <c r="AT330" s="142" t="s">
        <v>249</v>
      </c>
      <c r="AU330" s="142" t="s">
        <v>81</v>
      </c>
      <c r="AY330" s="16" t="s">
        <v>116</v>
      </c>
      <c r="BE330" s="143">
        <f t="shared" ref="BE330:BE339" si="24">IF(N330="základní",J330,0)</f>
        <v>0</v>
      </c>
      <c r="BF330" s="143">
        <f t="shared" ref="BF330:BF339" si="25">IF(N330="snížená",J330,0)</f>
        <v>0</v>
      </c>
      <c r="BG330" s="143">
        <f t="shared" ref="BG330:BG339" si="26">IF(N330="zákl. přenesená",J330,0)</f>
        <v>0</v>
      </c>
      <c r="BH330" s="143">
        <f t="shared" ref="BH330:BH339" si="27">IF(N330="sníž. přenesená",J330,0)</f>
        <v>0</v>
      </c>
      <c r="BI330" s="143">
        <f t="shared" ref="BI330:BI339" si="28">IF(N330="nulová",J330,0)</f>
        <v>0</v>
      </c>
      <c r="BJ330" s="16" t="s">
        <v>79</v>
      </c>
      <c r="BK330" s="143">
        <f t="shared" ref="BK330:BK339" si="29">ROUND(I330*H330,2)</f>
        <v>0</v>
      </c>
      <c r="BL330" s="16" t="s">
        <v>123</v>
      </c>
      <c r="BM330" s="142" t="s">
        <v>682</v>
      </c>
    </row>
    <row r="331" spans="2:65" s="1" customFormat="1" ht="16.5" customHeight="1">
      <c r="B331" s="131"/>
      <c r="C331" s="132" t="s">
        <v>683</v>
      </c>
      <c r="D331" s="132" t="s">
        <v>118</v>
      </c>
      <c r="E331" s="133" t="s">
        <v>684</v>
      </c>
      <c r="F331" s="134" t="s">
        <v>685</v>
      </c>
      <c r="G331" s="135" t="s">
        <v>454</v>
      </c>
      <c r="H331" s="136">
        <v>24</v>
      </c>
      <c r="I331" s="137"/>
      <c r="J331" s="137">
        <f t="shared" si="20"/>
        <v>0</v>
      </c>
      <c r="K331" s="134" t="s">
        <v>122</v>
      </c>
      <c r="L331" s="28"/>
      <c r="M331" s="138" t="s">
        <v>1</v>
      </c>
      <c r="N331" s="139" t="s">
        <v>36</v>
      </c>
      <c r="O331" s="140">
        <v>1.1819999999999999</v>
      </c>
      <c r="P331" s="140">
        <f t="shared" si="21"/>
        <v>28.367999999999999</v>
      </c>
      <c r="Q331" s="140">
        <v>0.32906000000000002</v>
      </c>
      <c r="R331" s="140">
        <f t="shared" si="22"/>
        <v>7.8974400000000005</v>
      </c>
      <c r="S331" s="140">
        <v>0</v>
      </c>
      <c r="T331" s="141">
        <f t="shared" si="23"/>
        <v>0</v>
      </c>
      <c r="AR331" s="142" t="s">
        <v>123</v>
      </c>
      <c r="AT331" s="142" t="s">
        <v>118</v>
      </c>
      <c r="AU331" s="142" t="s">
        <v>81</v>
      </c>
      <c r="AY331" s="16" t="s">
        <v>116</v>
      </c>
      <c r="BE331" s="143">
        <f t="shared" si="24"/>
        <v>0</v>
      </c>
      <c r="BF331" s="143">
        <f t="shared" si="25"/>
        <v>0</v>
      </c>
      <c r="BG331" s="143">
        <f t="shared" si="26"/>
        <v>0</v>
      </c>
      <c r="BH331" s="143">
        <f t="shared" si="27"/>
        <v>0</v>
      </c>
      <c r="BI331" s="143">
        <f t="shared" si="28"/>
        <v>0</v>
      </c>
      <c r="BJ331" s="16" t="s">
        <v>79</v>
      </c>
      <c r="BK331" s="143">
        <f t="shared" si="29"/>
        <v>0</v>
      </c>
      <c r="BL331" s="16" t="s">
        <v>123</v>
      </c>
      <c r="BM331" s="142" t="s">
        <v>686</v>
      </c>
    </row>
    <row r="332" spans="2:65" s="1" customFormat="1" ht="16.5" customHeight="1">
      <c r="B332" s="131"/>
      <c r="C332" s="165" t="s">
        <v>687</v>
      </c>
      <c r="D332" s="165" t="s">
        <v>249</v>
      </c>
      <c r="E332" s="166" t="s">
        <v>688</v>
      </c>
      <c r="F332" s="167" t="s">
        <v>689</v>
      </c>
      <c r="G332" s="168" t="s">
        <v>454</v>
      </c>
      <c r="H332" s="169">
        <v>24</v>
      </c>
      <c r="I332" s="170"/>
      <c r="J332" s="170">
        <f t="shared" si="20"/>
        <v>0</v>
      </c>
      <c r="K332" s="167" t="s">
        <v>1</v>
      </c>
      <c r="L332" s="171"/>
      <c r="M332" s="172" t="s">
        <v>1</v>
      </c>
      <c r="N332" s="173" t="s">
        <v>36</v>
      </c>
      <c r="O332" s="140">
        <v>0</v>
      </c>
      <c r="P332" s="140">
        <f t="shared" si="21"/>
        <v>0</v>
      </c>
      <c r="Q332" s="140">
        <v>2E-3</v>
      </c>
      <c r="R332" s="140">
        <f t="shared" si="22"/>
        <v>4.8000000000000001E-2</v>
      </c>
      <c r="S332" s="140">
        <v>0</v>
      </c>
      <c r="T332" s="141">
        <f t="shared" si="23"/>
        <v>0</v>
      </c>
      <c r="AR332" s="142" t="s">
        <v>156</v>
      </c>
      <c r="AT332" s="142" t="s">
        <v>249</v>
      </c>
      <c r="AU332" s="142" t="s">
        <v>81</v>
      </c>
      <c r="AY332" s="16" t="s">
        <v>116</v>
      </c>
      <c r="BE332" s="143">
        <f t="shared" si="24"/>
        <v>0</v>
      </c>
      <c r="BF332" s="143">
        <f t="shared" si="25"/>
        <v>0</v>
      </c>
      <c r="BG332" s="143">
        <f t="shared" si="26"/>
        <v>0</v>
      </c>
      <c r="BH332" s="143">
        <f t="shared" si="27"/>
        <v>0</v>
      </c>
      <c r="BI332" s="143">
        <f t="shared" si="28"/>
        <v>0</v>
      </c>
      <c r="BJ332" s="16" t="s">
        <v>79</v>
      </c>
      <c r="BK332" s="143">
        <f t="shared" si="29"/>
        <v>0</v>
      </c>
      <c r="BL332" s="16" t="s">
        <v>123</v>
      </c>
      <c r="BM332" s="142" t="s">
        <v>690</v>
      </c>
    </row>
    <row r="333" spans="2:65" s="1" customFormat="1" ht="16.5" customHeight="1">
      <c r="B333" s="131"/>
      <c r="C333" s="165" t="s">
        <v>691</v>
      </c>
      <c r="D333" s="165" t="s">
        <v>249</v>
      </c>
      <c r="E333" s="166" t="s">
        <v>692</v>
      </c>
      <c r="F333" s="167" t="s">
        <v>693</v>
      </c>
      <c r="G333" s="168" t="s">
        <v>454</v>
      </c>
      <c r="H333" s="169">
        <v>24</v>
      </c>
      <c r="I333" s="170"/>
      <c r="J333" s="170">
        <f t="shared" si="20"/>
        <v>0</v>
      </c>
      <c r="K333" s="167" t="s">
        <v>1</v>
      </c>
      <c r="L333" s="171"/>
      <c r="M333" s="172" t="s">
        <v>1</v>
      </c>
      <c r="N333" s="173" t="s">
        <v>36</v>
      </c>
      <c r="O333" s="140">
        <v>0</v>
      </c>
      <c r="P333" s="140">
        <f t="shared" si="21"/>
        <v>0</v>
      </c>
      <c r="Q333" s="140">
        <v>2.4E-2</v>
      </c>
      <c r="R333" s="140">
        <f t="shared" si="22"/>
        <v>0.57600000000000007</v>
      </c>
      <c r="S333" s="140">
        <v>0</v>
      </c>
      <c r="T333" s="141">
        <f t="shared" si="23"/>
        <v>0</v>
      </c>
      <c r="AR333" s="142" t="s">
        <v>156</v>
      </c>
      <c r="AT333" s="142" t="s">
        <v>249</v>
      </c>
      <c r="AU333" s="142" t="s">
        <v>81</v>
      </c>
      <c r="AY333" s="16" t="s">
        <v>116</v>
      </c>
      <c r="BE333" s="143">
        <f t="shared" si="24"/>
        <v>0</v>
      </c>
      <c r="BF333" s="143">
        <f t="shared" si="25"/>
        <v>0</v>
      </c>
      <c r="BG333" s="143">
        <f t="shared" si="26"/>
        <v>0</v>
      </c>
      <c r="BH333" s="143">
        <f t="shared" si="27"/>
        <v>0</v>
      </c>
      <c r="BI333" s="143">
        <f t="shared" si="28"/>
        <v>0</v>
      </c>
      <c r="BJ333" s="16" t="s">
        <v>79</v>
      </c>
      <c r="BK333" s="143">
        <f t="shared" si="29"/>
        <v>0</v>
      </c>
      <c r="BL333" s="16" t="s">
        <v>123</v>
      </c>
      <c r="BM333" s="142" t="s">
        <v>694</v>
      </c>
    </row>
    <row r="334" spans="2:65" s="1" customFormat="1" ht="24" customHeight="1">
      <c r="B334" s="131"/>
      <c r="C334" s="132" t="s">
        <v>695</v>
      </c>
      <c r="D334" s="132" t="s">
        <v>118</v>
      </c>
      <c r="E334" s="133" t="s">
        <v>696</v>
      </c>
      <c r="F334" s="134" t="s">
        <v>697</v>
      </c>
      <c r="G334" s="135" t="s">
        <v>454</v>
      </c>
      <c r="H334" s="136">
        <v>35</v>
      </c>
      <c r="I334" s="137"/>
      <c r="J334" s="137">
        <f t="shared" si="20"/>
        <v>0</v>
      </c>
      <c r="K334" s="134" t="s">
        <v>122</v>
      </c>
      <c r="L334" s="28"/>
      <c r="M334" s="138" t="s">
        <v>1</v>
      </c>
      <c r="N334" s="139" t="s">
        <v>36</v>
      </c>
      <c r="O334" s="140">
        <v>0.40300000000000002</v>
      </c>
      <c r="P334" s="140">
        <f t="shared" si="21"/>
        <v>14.105</v>
      </c>
      <c r="Q334" s="140">
        <v>1.6000000000000001E-4</v>
      </c>
      <c r="R334" s="140">
        <f t="shared" si="22"/>
        <v>5.6000000000000008E-3</v>
      </c>
      <c r="S334" s="140">
        <v>0</v>
      </c>
      <c r="T334" s="141">
        <f t="shared" si="23"/>
        <v>0</v>
      </c>
      <c r="AR334" s="142" t="s">
        <v>123</v>
      </c>
      <c r="AT334" s="142" t="s">
        <v>118</v>
      </c>
      <c r="AU334" s="142" t="s">
        <v>81</v>
      </c>
      <c r="AY334" s="16" t="s">
        <v>116</v>
      </c>
      <c r="BE334" s="143">
        <f t="shared" si="24"/>
        <v>0</v>
      </c>
      <c r="BF334" s="143">
        <f t="shared" si="25"/>
        <v>0</v>
      </c>
      <c r="BG334" s="143">
        <f t="shared" si="26"/>
        <v>0</v>
      </c>
      <c r="BH334" s="143">
        <f t="shared" si="27"/>
        <v>0</v>
      </c>
      <c r="BI334" s="143">
        <f t="shared" si="28"/>
        <v>0</v>
      </c>
      <c r="BJ334" s="16" t="s">
        <v>79</v>
      </c>
      <c r="BK334" s="143">
        <f t="shared" si="29"/>
        <v>0</v>
      </c>
      <c r="BL334" s="16" t="s">
        <v>123</v>
      </c>
      <c r="BM334" s="142" t="s">
        <v>698</v>
      </c>
    </row>
    <row r="335" spans="2:65" s="1" customFormat="1" ht="24" customHeight="1">
      <c r="B335" s="131"/>
      <c r="C335" s="165" t="s">
        <v>699</v>
      </c>
      <c r="D335" s="165" t="s">
        <v>249</v>
      </c>
      <c r="E335" s="166" t="s">
        <v>700</v>
      </c>
      <c r="F335" s="167" t="s">
        <v>701</v>
      </c>
      <c r="G335" s="168" t="s">
        <v>454</v>
      </c>
      <c r="H335" s="169">
        <v>35</v>
      </c>
      <c r="I335" s="170"/>
      <c r="J335" s="170">
        <f t="shared" si="20"/>
        <v>0</v>
      </c>
      <c r="K335" s="167" t="s">
        <v>134</v>
      </c>
      <c r="L335" s="171"/>
      <c r="M335" s="172" t="s">
        <v>1</v>
      </c>
      <c r="N335" s="173" t="s">
        <v>36</v>
      </c>
      <c r="O335" s="140">
        <v>0</v>
      </c>
      <c r="P335" s="140">
        <f t="shared" si="21"/>
        <v>0</v>
      </c>
      <c r="Q335" s="140">
        <v>2.3999999999999998E-3</v>
      </c>
      <c r="R335" s="140">
        <f t="shared" si="22"/>
        <v>8.3999999999999991E-2</v>
      </c>
      <c r="S335" s="140">
        <v>0</v>
      </c>
      <c r="T335" s="141">
        <f t="shared" si="23"/>
        <v>0</v>
      </c>
      <c r="AR335" s="142" t="s">
        <v>156</v>
      </c>
      <c r="AT335" s="142" t="s">
        <v>249</v>
      </c>
      <c r="AU335" s="142" t="s">
        <v>81</v>
      </c>
      <c r="AY335" s="16" t="s">
        <v>116</v>
      </c>
      <c r="BE335" s="143">
        <f t="shared" si="24"/>
        <v>0</v>
      </c>
      <c r="BF335" s="143">
        <f t="shared" si="25"/>
        <v>0</v>
      </c>
      <c r="BG335" s="143">
        <f t="shared" si="26"/>
        <v>0</v>
      </c>
      <c r="BH335" s="143">
        <f t="shared" si="27"/>
        <v>0</v>
      </c>
      <c r="BI335" s="143">
        <f t="shared" si="28"/>
        <v>0</v>
      </c>
      <c r="BJ335" s="16" t="s">
        <v>79</v>
      </c>
      <c r="BK335" s="143">
        <f t="shared" si="29"/>
        <v>0</v>
      </c>
      <c r="BL335" s="16" t="s">
        <v>123</v>
      </c>
      <c r="BM335" s="142" t="s">
        <v>702</v>
      </c>
    </row>
    <row r="336" spans="2:65" s="1" customFormat="1" ht="16.5" customHeight="1">
      <c r="B336" s="131"/>
      <c r="C336" s="132" t="s">
        <v>703</v>
      </c>
      <c r="D336" s="132" t="s">
        <v>118</v>
      </c>
      <c r="E336" s="133" t="s">
        <v>704</v>
      </c>
      <c r="F336" s="134" t="s">
        <v>705</v>
      </c>
      <c r="G336" s="135" t="s">
        <v>159</v>
      </c>
      <c r="H336" s="136">
        <v>4111.3999999999996</v>
      </c>
      <c r="I336" s="137"/>
      <c r="J336" s="137">
        <f t="shared" si="20"/>
        <v>0</v>
      </c>
      <c r="K336" s="134" t="s">
        <v>122</v>
      </c>
      <c r="L336" s="28"/>
      <c r="M336" s="138" t="s">
        <v>1</v>
      </c>
      <c r="N336" s="139" t="s">
        <v>36</v>
      </c>
      <c r="O336" s="140">
        <v>2.3E-2</v>
      </c>
      <c r="P336" s="140">
        <f t="shared" si="21"/>
        <v>94.56219999999999</v>
      </c>
      <c r="Q336" s="140">
        <v>6.9999999999999994E-5</v>
      </c>
      <c r="R336" s="140">
        <f t="shared" si="22"/>
        <v>0.28779799999999994</v>
      </c>
      <c r="S336" s="140">
        <v>0</v>
      </c>
      <c r="T336" s="141">
        <f t="shared" si="23"/>
        <v>0</v>
      </c>
      <c r="AR336" s="142" t="s">
        <v>123</v>
      </c>
      <c r="AT336" s="142" t="s">
        <v>118</v>
      </c>
      <c r="AU336" s="142" t="s">
        <v>81</v>
      </c>
      <c r="AY336" s="16" t="s">
        <v>116</v>
      </c>
      <c r="BE336" s="143">
        <f t="shared" si="24"/>
        <v>0</v>
      </c>
      <c r="BF336" s="143">
        <f t="shared" si="25"/>
        <v>0</v>
      </c>
      <c r="BG336" s="143">
        <f t="shared" si="26"/>
        <v>0</v>
      </c>
      <c r="BH336" s="143">
        <f t="shared" si="27"/>
        <v>0</v>
      </c>
      <c r="BI336" s="143">
        <f t="shared" si="28"/>
        <v>0</v>
      </c>
      <c r="BJ336" s="16" t="s">
        <v>79</v>
      </c>
      <c r="BK336" s="143">
        <f t="shared" si="29"/>
        <v>0</v>
      </c>
      <c r="BL336" s="16" t="s">
        <v>123</v>
      </c>
      <c r="BM336" s="142" t="s">
        <v>706</v>
      </c>
    </row>
    <row r="337" spans="2:65" s="1" customFormat="1" ht="24" customHeight="1">
      <c r="B337" s="131"/>
      <c r="C337" s="132" t="s">
        <v>369</v>
      </c>
      <c r="D337" s="132" t="s">
        <v>118</v>
      </c>
      <c r="E337" s="133" t="s">
        <v>707</v>
      </c>
      <c r="F337" s="134" t="s">
        <v>708</v>
      </c>
      <c r="G337" s="135" t="s">
        <v>454</v>
      </c>
      <c r="H337" s="136">
        <v>56</v>
      </c>
      <c r="I337" s="137"/>
      <c r="J337" s="137">
        <f t="shared" si="20"/>
        <v>0</v>
      </c>
      <c r="K337" s="134" t="s">
        <v>1</v>
      </c>
      <c r="L337" s="28"/>
      <c r="M337" s="138" t="s">
        <v>1</v>
      </c>
      <c r="N337" s="139" t="s">
        <v>36</v>
      </c>
      <c r="O337" s="140">
        <v>8.3000000000000004E-2</v>
      </c>
      <c r="P337" s="140">
        <f t="shared" si="21"/>
        <v>4.6480000000000006</v>
      </c>
      <c r="Q337" s="140">
        <v>8.0000000000000007E-5</v>
      </c>
      <c r="R337" s="140">
        <f t="shared" si="22"/>
        <v>4.4800000000000005E-3</v>
      </c>
      <c r="S337" s="140">
        <v>0</v>
      </c>
      <c r="T337" s="141">
        <f t="shared" si="23"/>
        <v>0</v>
      </c>
      <c r="AR337" s="142" t="s">
        <v>123</v>
      </c>
      <c r="AT337" s="142" t="s">
        <v>118</v>
      </c>
      <c r="AU337" s="142" t="s">
        <v>81</v>
      </c>
      <c r="AY337" s="16" t="s">
        <v>116</v>
      </c>
      <c r="BE337" s="143">
        <f t="shared" si="24"/>
        <v>0</v>
      </c>
      <c r="BF337" s="143">
        <f t="shared" si="25"/>
        <v>0</v>
      </c>
      <c r="BG337" s="143">
        <f t="shared" si="26"/>
        <v>0</v>
      </c>
      <c r="BH337" s="143">
        <f t="shared" si="27"/>
        <v>0</v>
      </c>
      <c r="BI337" s="143">
        <f t="shared" si="28"/>
        <v>0</v>
      </c>
      <c r="BJ337" s="16" t="s">
        <v>79</v>
      </c>
      <c r="BK337" s="143">
        <f t="shared" si="29"/>
        <v>0</v>
      </c>
      <c r="BL337" s="16" t="s">
        <v>123</v>
      </c>
      <c r="BM337" s="142" t="s">
        <v>709</v>
      </c>
    </row>
    <row r="338" spans="2:65" s="1" customFormat="1" ht="16.5" customHeight="1">
      <c r="B338" s="131"/>
      <c r="C338" s="132" t="s">
        <v>710</v>
      </c>
      <c r="D338" s="132" t="s">
        <v>118</v>
      </c>
      <c r="E338" s="133" t="s">
        <v>711</v>
      </c>
      <c r="F338" s="134" t="s">
        <v>712</v>
      </c>
      <c r="G338" s="135" t="s">
        <v>454</v>
      </c>
      <c r="H338" s="136">
        <v>4</v>
      </c>
      <c r="I338" s="137"/>
      <c r="J338" s="137">
        <f t="shared" si="20"/>
        <v>0</v>
      </c>
      <c r="K338" s="134" t="s">
        <v>122</v>
      </c>
      <c r="L338" s="28"/>
      <c r="M338" s="138" t="s">
        <v>1</v>
      </c>
      <c r="N338" s="139" t="s">
        <v>36</v>
      </c>
      <c r="O338" s="140">
        <v>8.3000000000000004E-2</v>
      </c>
      <c r="P338" s="140">
        <f t="shared" si="21"/>
        <v>0.33200000000000002</v>
      </c>
      <c r="Q338" s="140">
        <v>4.6000000000000001E-4</v>
      </c>
      <c r="R338" s="140">
        <f t="shared" si="22"/>
        <v>1.8400000000000001E-3</v>
      </c>
      <c r="S338" s="140">
        <v>0</v>
      </c>
      <c r="T338" s="141">
        <f t="shared" si="23"/>
        <v>0</v>
      </c>
      <c r="AR338" s="142" t="s">
        <v>123</v>
      </c>
      <c r="AT338" s="142" t="s">
        <v>118</v>
      </c>
      <c r="AU338" s="142" t="s">
        <v>81</v>
      </c>
      <c r="AY338" s="16" t="s">
        <v>116</v>
      </c>
      <c r="BE338" s="143">
        <f t="shared" si="24"/>
        <v>0</v>
      </c>
      <c r="BF338" s="143">
        <f t="shared" si="25"/>
        <v>0</v>
      </c>
      <c r="BG338" s="143">
        <f t="shared" si="26"/>
        <v>0</v>
      </c>
      <c r="BH338" s="143">
        <f t="shared" si="27"/>
        <v>0</v>
      </c>
      <c r="BI338" s="143">
        <f t="shared" si="28"/>
        <v>0</v>
      </c>
      <c r="BJ338" s="16" t="s">
        <v>79</v>
      </c>
      <c r="BK338" s="143">
        <f t="shared" si="29"/>
        <v>0</v>
      </c>
      <c r="BL338" s="16" t="s">
        <v>123</v>
      </c>
      <c r="BM338" s="142" t="s">
        <v>713</v>
      </c>
    </row>
    <row r="339" spans="2:65" s="1" customFormat="1" ht="16.5" customHeight="1">
      <c r="B339" s="131"/>
      <c r="C339" s="165" t="s">
        <v>714</v>
      </c>
      <c r="D339" s="165" t="s">
        <v>249</v>
      </c>
      <c r="E339" s="166" t="s">
        <v>715</v>
      </c>
      <c r="F339" s="167" t="s">
        <v>716</v>
      </c>
      <c r="G339" s="168" t="s">
        <v>454</v>
      </c>
      <c r="H339" s="169">
        <v>24</v>
      </c>
      <c r="I339" s="170"/>
      <c r="J339" s="170">
        <f t="shared" si="20"/>
        <v>0</v>
      </c>
      <c r="K339" s="167" t="s">
        <v>1</v>
      </c>
      <c r="L339" s="171"/>
      <c r="M339" s="172" t="s">
        <v>1</v>
      </c>
      <c r="N339" s="173" t="s">
        <v>36</v>
      </c>
      <c r="O339" s="140">
        <v>0</v>
      </c>
      <c r="P339" s="140">
        <f t="shared" si="21"/>
        <v>0</v>
      </c>
      <c r="Q339" s="140">
        <v>0</v>
      </c>
      <c r="R339" s="140">
        <f t="shared" si="22"/>
        <v>0</v>
      </c>
      <c r="S339" s="140">
        <v>0</v>
      </c>
      <c r="T339" s="141">
        <f t="shared" si="23"/>
        <v>0</v>
      </c>
      <c r="AR339" s="142" t="s">
        <v>156</v>
      </c>
      <c r="AT339" s="142" t="s">
        <v>249</v>
      </c>
      <c r="AU339" s="142" t="s">
        <v>81</v>
      </c>
      <c r="AY339" s="16" t="s">
        <v>116</v>
      </c>
      <c r="BE339" s="143">
        <f t="shared" si="24"/>
        <v>0</v>
      </c>
      <c r="BF339" s="143">
        <f t="shared" si="25"/>
        <v>0</v>
      </c>
      <c r="BG339" s="143">
        <f t="shared" si="26"/>
        <v>0</v>
      </c>
      <c r="BH339" s="143">
        <f t="shared" si="27"/>
        <v>0</v>
      </c>
      <c r="BI339" s="143">
        <f t="shared" si="28"/>
        <v>0</v>
      </c>
      <c r="BJ339" s="16" t="s">
        <v>79</v>
      </c>
      <c r="BK339" s="143">
        <f t="shared" si="29"/>
        <v>0</v>
      </c>
      <c r="BL339" s="16" t="s">
        <v>123</v>
      </c>
      <c r="BM339" s="142" t="s">
        <v>717</v>
      </c>
    </row>
    <row r="340" spans="2:65" s="11" customFormat="1" ht="22.9" customHeight="1">
      <c r="B340" s="119"/>
      <c r="D340" s="120" t="s">
        <v>70</v>
      </c>
      <c r="E340" s="129" t="s">
        <v>161</v>
      </c>
      <c r="F340" s="129" t="s">
        <v>718</v>
      </c>
      <c r="J340" s="130">
        <f>BK340</f>
        <v>0</v>
      </c>
      <c r="L340" s="119"/>
      <c r="M340" s="123"/>
      <c r="N340" s="124"/>
      <c r="O340" s="124"/>
      <c r="P340" s="125">
        <f>SUM(P341:P347)</f>
        <v>2766.2400000000002</v>
      </c>
      <c r="Q340" s="124"/>
      <c r="R340" s="125">
        <f>SUM(R341:R347)</f>
        <v>4.1916700000000002</v>
      </c>
      <c r="S340" s="124"/>
      <c r="T340" s="126">
        <f>SUM(T341:T347)</f>
        <v>0</v>
      </c>
      <c r="AR340" s="120" t="s">
        <v>79</v>
      </c>
      <c r="AT340" s="127" t="s">
        <v>70</v>
      </c>
      <c r="AU340" s="127" t="s">
        <v>79</v>
      </c>
      <c r="AY340" s="120" t="s">
        <v>116</v>
      </c>
      <c r="BK340" s="128">
        <f>SUM(BK341:BK347)</f>
        <v>0</v>
      </c>
    </row>
    <row r="341" spans="2:65" s="1" customFormat="1" ht="24" customHeight="1">
      <c r="B341" s="131"/>
      <c r="C341" s="132" t="s">
        <v>719</v>
      </c>
      <c r="D341" s="132" t="s">
        <v>118</v>
      </c>
      <c r="E341" s="133" t="s">
        <v>720</v>
      </c>
      <c r="F341" s="134" t="s">
        <v>721</v>
      </c>
      <c r="G341" s="135" t="s">
        <v>159</v>
      </c>
      <c r="H341" s="136">
        <v>20</v>
      </c>
      <c r="I341" s="137"/>
      <c r="J341" s="137">
        <f t="shared" ref="J341:J347" si="30">ROUND(I341*H341,2)</f>
        <v>0</v>
      </c>
      <c r="K341" s="134" t="s">
        <v>122</v>
      </c>
      <c r="L341" s="28"/>
      <c r="M341" s="138" t="s">
        <v>1</v>
      </c>
      <c r="N341" s="139" t="s">
        <v>36</v>
      </c>
      <c r="O341" s="140">
        <v>0.26800000000000002</v>
      </c>
      <c r="P341" s="140">
        <f t="shared" ref="P341:P347" si="31">O341*H341</f>
        <v>5.36</v>
      </c>
      <c r="Q341" s="140">
        <v>0.15540000000000001</v>
      </c>
      <c r="R341" s="140">
        <f t="shared" ref="R341:R347" si="32">Q341*H341</f>
        <v>3.1080000000000001</v>
      </c>
      <c r="S341" s="140">
        <v>0</v>
      </c>
      <c r="T341" s="141">
        <f t="shared" ref="T341:T347" si="33">S341*H341</f>
        <v>0</v>
      </c>
      <c r="AR341" s="142" t="s">
        <v>123</v>
      </c>
      <c r="AT341" s="142" t="s">
        <v>118</v>
      </c>
      <c r="AU341" s="142" t="s">
        <v>81</v>
      </c>
      <c r="AY341" s="16" t="s">
        <v>116</v>
      </c>
      <c r="BE341" s="143">
        <f t="shared" ref="BE341:BE347" si="34">IF(N341="základní",J341,0)</f>
        <v>0</v>
      </c>
      <c r="BF341" s="143">
        <f t="shared" ref="BF341:BF347" si="35">IF(N341="snížená",J341,0)</f>
        <v>0</v>
      </c>
      <c r="BG341" s="143">
        <f t="shared" ref="BG341:BG347" si="36">IF(N341="zákl. přenesená",J341,0)</f>
        <v>0</v>
      </c>
      <c r="BH341" s="143">
        <f t="shared" ref="BH341:BH347" si="37">IF(N341="sníž. přenesená",J341,0)</f>
        <v>0</v>
      </c>
      <c r="BI341" s="143">
        <f t="shared" ref="BI341:BI347" si="38">IF(N341="nulová",J341,0)</f>
        <v>0</v>
      </c>
      <c r="BJ341" s="16" t="s">
        <v>79</v>
      </c>
      <c r="BK341" s="143">
        <f t="shared" ref="BK341:BK347" si="39">ROUND(I341*H341,2)</f>
        <v>0</v>
      </c>
      <c r="BL341" s="16" t="s">
        <v>123</v>
      </c>
      <c r="BM341" s="142" t="s">
        <v>722</v>
      </c>
    </row>
    <row r="342" spans="2:65" s="1" customFormat="1" ht="16.5" customHeight="1">
      <c r="B342" s="131"/>
      <c r="C342" s="165" t="s">
        <v>723</v>
      </c>
      <c r="D342" s="165" t="s">
        <v>249</v>
      </c>
      <c r="E342" s="166" t="s">
        <v>724</v>
      </c>
      <c r="F342" s="167" t="s">
        <v>725</v>
      </c>
      <c r="G342" s="168" t="s">
        <v>159</v>
      </c>
      <c r="H342" s="169">
        <v>10</v>
      </c>
      <c r="I342" s="170"/>
      <c r="J342" s="170">
        <f t="shared" si="30"/>
        <v>0</v>
      </c>
      <c r="K342" s="167" t="s">
        <v>122</v>
      </c>
      <c r="L342" s="171"/>
      <c r="M342" s="172" t="s">
        <v>1</v>
      </c>
      <c r="N342" s="173" t="s">
        <v>36</v>
      </c>
      <c r="O342" s="140">
        <v>0</v>
      </c>
      <c r="P342" s="140">
        <f t="shared" si="31"/>
        <v>0</v>
      </c>
      <c r="Q342" s="140">
        <v>8.5000000000000006E-2</v>
      </c>
      <c r="R342" s="140">
        <f t="shared" si="32"/>
        <v>0.85000000000000009</v>
      </c>
      <c r="S342" s="140">
        <v>0</v>
      </c>
      <c r="T342" s="141">
        <f t="shared" si="33"/>
        <v>0</v>
      </c>
      <c r="AR342" s="142" t="s">
        <v>156</v>
      </c>
      <c r="AT342" s="142" t="s">
        <v>249</v>
      </c>
      <c r="AU342" s="142" t="s">
        <v>81</v>
      </c>
      <c r="AY342" s="16" t="s">
        <v>116</v>
      </c>
      <c r="BE342" s="143">
        <f t="shared" si="34"/>
        <v>0</v>
      </c>
      <c r="BF342" s="143">
        <f t="shared" si="35"/>
        <v>0</v>
      </c>
      <c r="BG342" s="143">
        <f t="shared" si="36"/>
        <v>0</v>
      </c>
      <c r="BH342" s="143">
        <f t="shared" si="37"/>
        <v>0</v>
      </c>
      <c r="BI342" s="143">
        <f t="shared" si="38"/>
        <v>0</v>
      </c>
      <c r="BJ342" s="16" t="s">
        <v>79</v>
      </c>
      <c r="BK342" s="143">
        <f t="shared" si="39"/>
        <v>0</v>
      </c>
      <c r="BL342" s="16" t="s">
        <v>123</v>
      </c>
      <c r="BM342" s="142" t="s">
        <v>726</v>
      </c>
    </row>
    <row r="343" spans="2:65" s="1" customFormat="1" ht="24" customHeight="1">
      <c r="B343" s="131"/>
      <c r="C343" s="132" t="s">
        <v>727</v>
      </c>
      <c r="D343" s="132" t="s">
        <v>118</v>
      </c>
      <c r="E343" s="133" t="s">
        <v>728</v>
      </c>
      <c r="F343" s="134" t="s">
        <v>729</v>
      </c>
      <c r="G343" s="135" t="s">
        <v>159</v>
      </c>
      <c r="H343" s="136">
        <v>3689</v>
      </c>
      <c r="I343" s="137"/>
      <c r="J343" s="137">
        <f t="shared" si="30"/>
        <v>0</v>
      </c>
      <c r="K343" s="134" t="s">
        <v>122</v>
      </c>
      <c r="L343" s="28"/>
      <c r="M343" s="138" t="s">
        <v>1</v>
      </c>
      <c r="N343" s="139" t="s">
        <v>36</v>
      </c>
      <c r="O343" s="140">
        <v>0.13900000000000001</v>
      </c>
      <c r="P343" s="140">
        <f t="shared" si="31"/>
        <v>512.77100000000007</v>
      </c>
      <c r="Q343" s="140">
        <v>0</v>
      </c>
      <c r="R343" s="140">
        <f t="shared" si="32"/>
        <v>0</v>
      </c>
      <c r="S343" s="140">
        <v>0</v>
      </c>
      <c r="T343" s="141">
        <f t="shared" si="33"/>
        <v>0</v>
      </c>
      <c r="AR343" s="142" t="s">
        <v>123</v>
      </c>
      <c r="AT343" s="142" t="s">
        <v>118</v>
      </c>
      <c r="AU343" s="142" t="s">
        <v>81</v>
      </c>
      <c r="AY343" s="16" t="s">
        <v>116</v>
      </c>
      <c r="BE343" s="143">
        <f t="shared" si="34"/>
        <v>0</v>
      </c>
      <c r="BF343" s="143">
        <f t="shared" si="35"/>
        <v>0</v>
      </c>
      <c r="BG343" s="143">
        <f t="shared" si="36"/>
        <v>0</v>
      </c>
      <c r="BH343" s="143">
        <f t="shared" si="37"/>
        <v>0</v>
      </c>
      <c r="BI343" s="143">
        <f t="shared" si="38"/>
        <v>0</v>
      </c>
      <c r="BJ343" s="16" t="s">
        <v>79</v>
      </c>
      <c r="BK343" s="143">
        <f t="shared" si="39"/>
        <v>0</v>
      </c>
      <c r="BL343" s="16" t="s">
        <v>123</v>
      </c>
      <c r="BM343" s="142" t="s">
        <v>730</v>
      </c>
    </row>
    <row r="344" spans="2:65" s="1" customFormat="1" ht="16.5" customHeight="1">
      <c r="B344" s="131"/>
      <c r="C344" s="132" t="s">
        <v>731</v>
      </c>
      <c r="D344" s="132" t="s">
        <v>118</v>
      </c>
      <c r="E344" s="133" t="s">
        <v>732</v>
      </c>
      <c r="F344" s="134" t="s">
        <v>733</v>
      </c>
      <c r="G344" s="135" t="s">
        <v>159</v>
      </c>
      <c r="H344" s="136">
        <v>3689</v>
      </c>
      <c r="I344" s="137"/>
      <c r="J344" s="137">
        <f t="shared" si="30"/>
        <v>0</v>
      </c>
      <c r="K344" s="134" t="s">
        <v>122</v>
      </c>
      <c r="L344" s="28"/>
      <c r="M344" s="138" t="s">
        <v>1</v>
      </c>
      <c r="N344" s="139" t="s">
        <v>36</v>
      </c>
      <c r="O344" s="140">
        <v>0.155</v>
      </c>
      <c r="P344" s="140">
        <f t="shared" si="31"/>
        <v>571.79499999999996</v>
      </c>
      <c r="Q344" s="140">
        <v>0</v>
      </c>
      <c r="R344" s="140">
        <f t="shared" si="32"/>
        <v>0</v>
      </c>
      <c r="S344" s="140">
        <v>0</v>
      </c>
      <c r="T344" s="141">
        <f t="shared" si="33"/>
        <v>0</v>
      </c>
      <c r="AR344" s="142" t="s">
        <v>123</v>
      </c>
      <c r="AT344" s="142" t="s">
        <v>118</v>
      </c>
      <c r="AU344" s="142" t="s">
        <v>81</v>
      </c>
      <c r="AY344" s="16" t="s">
        <v>116</v>
      </c>
      <c r="BE344" s="143">
        <f t="shared" si="34"/>
        <v>0</v>
      </c>
      <c r="BF344" s="143">
        <f t="shared" si="35"/>
        <v>0</v>
      </c>
      <c r="BG344" s="143">
        <f t="shared" si="36"/>
        <v>0</v>
      </c>
      <c r="BH344" s="143">
        <f t="shared" si="37"/>
        <v>0</v>
      </c>
      <c r="BI344" s="143">
        <f t="shared" si="38"/>
        <v>0</v>
      </c>
      <c r="BJ344" s="16" t="s">
        <v>79</v>
      </c>
      <c r="BK344" s="143">
        <f t="shared" si="39"/>
        <v>0</v>
      </c>
      <c r="BL344" s="16" t="s">
        <v>123</v>
      </c>
      <c r="BM344" s="142" t="s">
        <v>734</v>
      </c>
    </row>
    <row r="345" spans="2:65" s="1" customFormat="1" ht="16.5" customHeight="1">
      <c r="B345" s="131"/>
      <c r="C345" s="132" t="s">
        <v>735</v>
      </c>
      <c r="D345" s="132" t="s">
        <v>118</v>
      </c>
      <c r="E345" s="133" t="s">
        <v>736</v>
      </c>
      <c r="F345" s="134" t="s">
        <v>737</v>
      </c>
      <c r="G345" s="135" t="s">
        <v>159</v>
      </c>
      <c r="H345" s="136">
        <v>3689</v>
      </c>
      <c r="I345" s="137"/>
      <c r="J345" s="137">
        <f t="shared" si="30"/>
        <v>0</v>
      </c>
      <c r="K345" s="134" t="s">
        <v>122</v>
      </c>
      <c r="L345" s="28"/>
      <c r="M345" s="138" t="s">
        <v>1</v>
      </c>
      <c r="N345" s="139" t="s">
        <v>36</v>
      </c>
      <c r="O345" s="140">
        <v>0.45100000000000001</v>
      </c>
      <c r="P345" s="140">
        <f t="shared" si="31"/>
        <v>1663.739</v>
      </c>
      <c r="Q345" s="140">
        <v>3.0000000000000001E-5</v>
      </c>
      <c r="R345" s="140">
        <f t="shared" si="32"/>
        <v>0.11067</v>
      </c>
      <c r="S345" s="140">
        <v>0</v>
      </c>
      <c r="T345" s="141">
        <f t="shared" si="33"/>
        <v>0</v>
      </c>
      <c r="AR345" s="142" t="s">
        <v>123</v>
      </c>
      <c r="AT345" s="142" t="s">
        <v>118</v>
      </c>
      <c r="AU345" s="142" t="s">
        <v>81</v>
      </c>
      <c r="AY345" s="16" t="s">
        <v>116</v>
      </c>
      <c r="BE345" s="143">
        <f t="shared" si="34"/>
        <v>0</v>
      </c>
      <c r="BF345" s="143">
        <f t="shared" si="35"/>
        <v>0</v>
      </c>
      <c r="BG345" s="143">
        <f t="shared" si="36"/>
        <v>0</v>
      </c>
      <c r="BH345" s="143">
        <f t="shared" si="37"/>
        <v>0</v>
      </c>
      <c r="BI345" s="143">
        <f t="shared" si="38"/>
        <v>0</v>
      </c>
      <c r="BJ345" s="16" t="s">
        <v>79</v>
      </c>
      <c r="BK345" s="143">
        <f t="shared" si="39"/>
        <v>0</v>
      </c>
      <c r="BL345" s="16" t="s">
        <v>123</v>
      </c>
      <c r="BM345" s="142" t="s">
        <v>738</v>
      </c>
    </row>
    <row r="346" spans="2:65" s="1" customFormat="1" ht="24" customHeight="1">
      <c r="B346" s="131"/>
      <c r="C346" s="132" t="s">
        <v>739</v>
      </c>
      <c r="D346" s="132" t="s">
        <v>118</v>
      </c>
      <c r="E346" s="133" t="s">
        <v>740</v>
      </c>
      <c r="F346" s="134" t="s">
        <v>741</v>
      </c>
      <c r="G346" s="135" t="s">
        <v>159</v>
      </c>
      <c r="H346" s="136">
        <v>10</v>
      </c>
      <c r="I346" s="137"/>
      <c r="J346" s="137">
        <f t="shared" si="30"/>
        <v>0</v>
      </c>
      <c r="K346" s="134" t="s">
        <v>122</v>
      </c>
      <c r="L346" s="28"/>
      <c r="M346" s="138" t="s">
        <v>1</v>
      </c>
      <c r="N346" s="139" t="s">
        <v>36</v>
      </c>
      <c r="O346" s="140">
        <v>0.105</v>
      </c>
      <c r="P346" s="140">
        <f t="shared" si="31"/>
        <v>1.05</v>
      </c>
      <c r="Q346" s="140">
        <v>0</v>
      </c>
      <c r="R346" s="140">
        <f t="shared" si="32"/>
        <v>0</v>
      </c>
      <c r="S346" s="140">
        <v>0</v>
      </c>
      <c r="T346" s="141">
        <f t="shared" si="33"/>
        <v>0</v>
      </c>
      <c r="AR346" s="142" t="s">
        <v>123</v>
      </c>
      <c r="AT346" s="142" t="s">
        <v>118</v>
      </c>
      <c r="AU346" s="142" t="s">
        <v>81</v>
      </c>
      <c r="AY346" s="16" t="s">
        <v>116</v>
      </c>
      <c r="BE346" s="143">
        <f t="shared" si="34"/>
        <v>0</v>
      </c>
      <c r="BF346" s="143">
        <f t="shared" si="35"/>
        <v>0</v>
      </c>
      <c r="BG346" s="143">
        <f t="shared" si="36"/>
        <v>0</v>
      </c>
      <c r="BH346" s="143">
        <f t="shared" si="37"/>
        <v>0</v>
      </c>
      <c r="BI346" s="143">
        <f t="shared" si="38"/>
        <v>0</v>
      </c>
      <c r="BJ346" s="16" t="s">
        <v>79</v>
      </c>
      <c r="BK346" s="143">
        <f t="shared" si="39"/>
        <v>0</v>
      </c>
      <c r="BL346" s="16" t="s">
        <v>123</v>
      </c>
      <c r="BM346" s="142" t="s">
        <v>742</v>
      </c>
    </row>
    <row r="347" spans="2:65" s="1" customFormat="1" ht="16.5" customHeight="1">
      <c r="B347" s="131"/>
      <c r="C347" s="132" t="s">
        <v>743</v>
      </c>
      <c r="D347" s="132" t="s">
        <v>118</v>
      </c>
      <c r="E347" s="133" t="s">
        <v>744</v>
      </c>
      <c r="F347" s="134" t="s">
        <v>745</v>
      </c>
      <c r="G347" s="135" t="s">
        <v>159</v>
      </c>
      <c r="H347" s="136">
        <v>25</v>
      </c>
      <c r="I347" s="137"/>
      <c r="J347" s="137">
        <f t="shared" si="30"/>
        <v>0</v>
      </c>
      <c r="K347" s="134" t="s">
        <v>1</v>
      </c>
      <c r="L347" s="28"/>
      <c r="M347" s="138" t="s">
        <v>1</v>
      </c>
      <c r="N347" s="139" t="s">
        <v>36</v>
      </c>
      <c r="O347" s="140">
        <v>0.46100000000000002</v>
      </c>
      <c r="P347" s="140">
        <f t="shared" si="31"/>
        <v>11.525</v>
      </c>
      <c r="Q347" s="140">
        <v>4.9199999999999999E-3</v>
      </c>
      <c r="R347" s="140">
        <f t="shared" si="32"/>
        <v>0.123</v>
      </c>
      <c r="S347" s="140">
        <v>0</v>
      </c>
      <c r="T347" s="141">
        <f t="shared" si="33"/>
        <v>0</v>
      </c>
      <c r="AR347" s="142" t="s">
        <v>363</v>
      </c>
      <c r="AT347" s="142" t="s">
        <v>118</v>
      </c>
      <c r="AU347" s="142" t="s">
        <v>81</v>
      </c>
      <c r="AY347" s="16" t="s">
        <v>116</v>
      </c>
      <c r="BE347" s="143">
        <f t="shared" si="34"/>
        <v>0</v>
      </c>
      <c r="BF347" s="143">
        <f t="shared" si="35"/>
        <v>0</v>
      </c>
      <c r="BG347" s="143">
        <f t="shared" si="36"/>
        <v>0</v>
      </c>
      <c r="BH347" s="143">
        <f t="shared" si="37"/>
        <v>0</v>
      </c>
      <c r="BI347" s="143">
        <f t="shared" si="38"/>
        <v>0</v>
      </c>
      <c r="BJ347" s="16" t="s">
        <v>79</v>
      </c>
      <c r="BK347" s="143">
        <f t="shared" si="39"/>
        <v>0</v>
      </c>
      <c r="BL347" s="16" t="s">
        <v>363</v>
      </c>
      <c r="BM347" s="142" t="s">
        <v>746</v>
      </c>
    </row>
    <row r="348" spans="2:65" s="11" customFormat="1" ht="22.9" customHeight="1">
      <c r="B348" s="119"/>
      <c r="D348" s="120" t="s">
        <v>70</v>
      </c>
      <c r="E348" s="129" t="s">
        <v>747</v>
      </c>
      <c r="F348" s="129" t="s">
        <v>748</v>
      </c>
      <c r="J348" s="130">
        <f>BK348</f>
        <v>0</v>
      </c>
      <c r="L348" s="119"/>
      <c r="M348" s="123"/>
      <c r="N348" s="124"/>
      <c r="O348" s="124"/>
      <c r="P348" s="125">
        <f>SUM(P349:P357)</f>
        <v>171.15008399999999</v>
      </c>
      <c r="Q348" s="124"/>
      <c r="R348" s="125">
        <f>SUM(R349:R357)</f>
        <v>0</v>
      </c>
      <c r="S348" s="124"/>
      <c r="T348" s="126">
        <f>SUM(T349:T357)</f>
        <v>0</v>
      </c>
      <c r="AR348" s="120" t="s">
        <v>79</v>
      </c>
      <c r="AT348" s="127" t="s">
        <v>70</v>
      </c>
      <c r="AU348" s="127" t="s">
        <v>79</v>
      </c>
      <c r="AY348" s="120" t="s">
        <v>116</v>
      </c>
      <c r="BK348" s="128">
        <f>SUM(BK349:BK357)</f>
        <v>0</v>
      </c>
    </row>
    <row r="349" spans="2:65" s="1" customFormat="1" ht="16.5" customHeight="1">
      <c r="B349" s="131"/>
      <c r="C349" s="132" t="s">
        <v>749</v>
      </c>
      <c r="D349" s="132" t="s">
        <v>118</v>
      </c>
      <c r="E349" s="133" t="s">
        <v>750</v>
      </c>
      <c r="F349" s="134" t="s">
        <v>751</v>
      </c>
      <c r="G349" s="135" t="s">
        <v>317</v>
      </c>
      <c r="H349" s="136">
        <v>2516.913</v>
      </c>
      <c r="I349" s="137"/>
      <c r="J349" s="137">
        <f>ROUND(I349*H349,2)</f>
        <v>0</v>
      </c>
      <c r="K349" s="134" t="s">
        <v>122</v>
      </c>
      <c r="L349" s="28"/>
      <c r="M349" s="138" t="s">
        <v>1</v>
      </c>
      <c r="N349" s="139" t="s">
        <v>36</v>
      </c>
      <c r="O349" s="140">
        <v>0.03</v>
      </c>
      <c r="P349" s="140">
        <f>O349*H349</f>
        <v>75.507390000000001</v>
      </c>
      <c r="Q349" s="140">
        <v>0</v>
      </c>
      <c r="R349" s="140">
        <f>Q349*H349</f>
        <v>0</v>
      </c>
      <c r="S349" s="140">
        <v>0</v>
      </c>
      <c r="T349" s="141">
        <f>S349*H349</f>
        <v>0</v>
      </c>
      <c r="AR349" s="142" t="s">
        <v>123</v>
      </c>
      <c r="AT349" s="142" t="s">
        <v>118</v>
      </c>
      <c r="AU349" s="142" t="s">
        <v>81</v>
      </c>
      <c r="AY349" s="16" t="s">
        <v>116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6" t="s">
        <v>79</v>
      </c>
      <c r="BK349" s="143">
        <f>ROUND(I349*H349,2)</f>
        <v>0</v>
      </c>
      <c r="BL349" s="16" t="s">
        <v>123</v>
      </c>
      <c r="BM349" s="142" t="s">
        <v>752</v>
      </c>
    </row>
    <row r="350" spans="2:65" s="1" customFormat="1" ht="24" customHeight="1">
      <c r="B350" s="131"/>
      <c r="C350" s="132" t="s">
        <v>753</v>
      </c>
      <c r="D350" s="132" t="s">
        <v>118</v>
      </c>
      <c r="E350" s="133" t="s">
        <v>754</v>
      </c>
      <c r="F350" s="134" t="s">
        <v>755</v>
      </c>
      <c r="G350" s="135" t="s">
        <v>317</v>
      </c>
      <c r="H350" s="136">
        <v>47821.347000000002</v>
      </c>
      <c r="I350" s="137"/>
      <c r="J350" s="137">
        <f>ROUND(I350*H350,2)</f>
        <v>0</v>
      </c>
      <c r="K350" s="134" t="s">
        <v>122</v>
      </c>
      <c r="L350" s="28"/>
      <c r="M350" s="138" t="s">
        <v>1</v>
      </c>
      <c r="N350" s="139" t="s">
        <v>36</v>
      </c>
      <c r="O350" s="140">
        <v>2E-3</v>
      </c>
      <c r="P350" s="140">
        <f>O350*H350</f>
        <v>95.642694000000006</v>
      </c>
      <c r="Q350" s="140">
        <v>0</v>
      </c>
      <c r="R350" s="140">
        <f>Q350*H350</f>
        <v>0</v>
      </c>
      <c r="S350" s="140">
        <v>0</v>
      </c>
      <c r="T350" s="141">
        <f>S350*H350</f>
        <v>0</v>
      </c>
      <c r="AR350" s="142" t="s">
        <v>123</v>
      </c>
      <c r="AT350" s="142" t="s">
        <v>118</v>
      </c>
      <c r="AU350" s="142" t="s">
        <v>81</v>
      </c>
      <c r="AY350" s="16" t="s">
        <v>116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6" t="s">
        <v>79</v>
      </c>
      <c r="BK350" s="143">
        <f>ROUND(I350*H350,2)</f>
        <v>0</v>
      </c>
      <c r="BL350" s="16" t="s">
        <v>123</v>
      </c>
      <c r="BM350" s="142" t="s">
        <v>756</v>
      </c>
    </row>
    <row r="351" spans="2:65" s="12" customFormat="1">
      <c r="B351" s="144"/>
      <c r="D351" s="145" t="s">
        <v>125</v>
      </c>
      <c r="F351" s="147" t="s">
        <v>757</v>
      </c>
      <c r="H351" s="148">
        <v>47821.347000000002</v>
      </c>
      <c r="L351" s="144"/>
      <c r="M351" s="149"/>
      <c r="N351" s="150"/>
      <c r="O351" s="150"/>
      <c r="P351" s="150"/>
      <c r="Q351" s="150"/>
      <c r="R351" s="150"/>
      <c r="S351" s="150"/>
      <c r="T351" s="151"/>
      <c r="AT351" s="146" t="s">
        <v>125</v>
      </c>
      <c r="AU351" s="146" t="s">
        <v>81</v>
      </c>
      <c r="AV351" s="12" t="s">
        <v>81</v>
      </c>
      <c r="AW351" s="12" t="s">
        <v>3</v>
      </c>
      <c r="AX351" s="12" t="s">
        <v>79</v>
      </c>
      <c r="AY351" s="146" t="s">
        <v>116</v>
      </c>
    </row>
    <row r="352" spans="2:65" s="1" customFormat="1" ht="24" customHeight="1">
      <c r="B352" s="131"/>
      <c r="C352" s="132" t="s">
        <v>758</v>
      </c>
      <c r="D352" s="132" t="s">
        <v>118</v>
      </c>
      <c r="E352" s="133" t="s">
        <v>759</v>
      </c>
      <c r="F352" s="134" t="s">
        <v>760</v>
      </c>
      <c r="G352" s="135" t="s">
        <v>317</v>
      </c>
      <c r="H352" s="136">
        <v>734.05200000000002</v>
      </c>
      <c r="I352" s="137"/>
      <c r="J352" s="137">
        <f>ROUND(I352*H352,2)</f>
        <v>0</v>
      </c>
      <c r="K352" s="134" t="s">
        <v>122</v>
      </c>
      <c r="L352" s="28"/>
      <c r="M352" s="138" t="s">
        <v>1</v>
      </c>
      <c r="N352" s="139" t="s">
        <v>36</v>
      </c>
      <c r="O352" s="140">
        <v>0</v>
      </c>
      <c r="P352" s="140">
        <f>O352*H352</f>
        <v>0</v>
      </c>
      <c r="Q352" s="140">
        <v>0</v>
      </c>
      <c r="R352" s="140">
        <f>Q352*H352</f>
        <v>0</v>
      </c>
      <c r="S352" s="140">
        <v>0</v>
      </c>
      <c r="T352" s="141">
        <f>S352*H352</f>
        <v>0</v>
      </c>
      <c r="AR352" s="142" t="s">
        <v>123</v>
      </c>
      <c r="AT352" s="142" t="s">
        <v>118</v>
      </c>
      <c r="AU352" s="142" t="s">
        <v>81</v>
      </c>
      <c r="AY352" s="16" t="s">
        <v>116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6" t="s">
        <v>79</v>
      </c>
      <c r="BK352" s="143">
        <f>ROUND(I352*H352,2)</f>
        <v>0</v>
      </c>
      <c r="BL352" s="16" t="s">
        <v>123</v>
      </c>
      <c r="BM352" s="142" t="s">
        <v>761</v>
      </c>
    </row>
    <row r="353" spans="2:65" s="12" customFormat="1">
      <c r="B353" s="144"/>
      <c r="D353" s="145" t="s">
        <v>125</v>
      </c>
      <c r="E353" s="146" t="s">
        <v>1</v>
      </c>
      <c r="F353" s="147" t="s">
        <v>762</v>
      </c>
      <c r="H353" s="148">
        <v>734.05200000000002</v>
      </c>
      <c r="L353" s="144"/>
      <c r="M353" s="149"/>
      <c r="N353" s="150"/>
      <c r="O353" s="150"/>
      <c r="P353" s="150"/>
      <c r="Q353" s="150"/>
      <c r="R353" s="150"/>
      <c r="S353" s="150"/>
      <c r="T353" s="151"/>
      <c r="AT353" s="146" t="s">
        <v>125</v>
      </c>
      <c r="AU353" s="146" t="s">
        <v>81</v>
      </c>
      <c r="AV353" s="12" t="s">
        <v>81</v>
      </c>
      <c r="AW353" s="12" t="s">
        <v>28</v>
      </c>
      <c r="AX353" s="12" t="s">
        <v>79</v>
      </c>
      <c r="AY353" s="146" t="s">
        <v>116</v>
      </c>
    </row>
    <row r="354" spans="2:65" s="1" customFormat="1" ht="24" customHeight="1">
      <c r="B354" s="131"/>
      <c r="C354" s="132" t="s">
        <v>763</v>
      </c>
      <c r="D354" s="132" t="s">
        <v>118</v>
      </c>
      <c r="E354" s="133" t="s">
        <v>764</v>
      </c>
      <c r="F354" s="134" t="s">
        <v>765</v>
      </c>
      <c r="G354" s="135" t="s">
        <v>317</v>
      </c>
      <c r="H354" s="136">
        <v>682.77499999999998</v>
      </c>
      <c r="I354" s="137"/>
      <c r="J354" s="137">
        <f>ROUND(I354*H354,2)</f>
        <v>0</v>
      </c>
      <c r="K354" s="134" t="s">
        <v>122</v>
      </c>
      <c r="L354" s="28"/>
      <c r="M354" s="138" t="s">
        <v>1</v>
      </c>
      <c r="N354" s="139" t="s">
        <v>36</v>
      </c>
      <c r="O354" s="140">
        <v>0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123</v>
      </c>
      <c r="AT354" s="142" t="s">
        <v>118</v>
      </c>
      <c r="AU354" s="142" t="s">
        <v>81</v>
      </c>
      <c r="AY354" s="16" t="s">
        <v>116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6" t="s">
        <v>79</v>
      </c>
      <c r="BK354" s="143">
        <f>ROUND(I354*H354,2)</f>
        <v>0</v>
      </c>
      <c r="BL354" s="16" t="s">
        <v>123</v>
      </c>
      <c r="BM354" s="142" t="s">
        <v>766</v>
      </c>
    </row>
    <row r="355" spans="2:65" s="12" customFormat="1">
      <c r="B355" s="144"/>
      <c r="D355" s="145" t="s">
        <v>125</v>
      </c>
      <c r="E355" s="146" t="s">
        <v>1</v>
      </c>
      <c r="F355" s="147" t="s">
        <v>767</v>
      </c>
      <c r="H355" s="148">
        <v>682.77499999999998</v>
      </c>
      <c r="L355" s="144"/>
      <c r="M355" s="149"/>
      <c r="N355" s="150"/>
      <c r="O355" s="150"/>
      <c r="P355" s="150"/>
      <c r="Q355" s="150"/>
      <c r="R355" s="150"/>
      <c r="S355" s="150"/>
      <c r="T355" s="151"/>
      <c r="AT355" s="146" t="s">
        <v>125</v>
      </c>
      <c r="AU355" s="146" t="s">
        <v>81</v>
      </c>
      <c r="AV355" s="12" t="s">
        <v>81</v>
      </c>
      <c r="AW355" s="12" t="s">
        <v>28</v>
      </c>
      <c r="AX355" s="12" t="s">
        <v>79</v>
      </c>
      <c r="AY355" s="146" t="s">
        <v>116</v>
      </c>
    </row>
    <row r="356" spans="2:65" s="1" customFormat="1" ht="24" customHeight="1">
      <c r="B356" s="131"/>
      <c r="C356" s="132" t="s">
        <v>768</v>
      </c>
      <c r="D356" s="132" t="s">
        <v>118</v>
      </c>
      <c r="E356" s="133" t="s">
        <v>769</v>
      </c>
      <c r="F356" s="134" t="s">
        <v>770</v>
      </c>
      <c r="G356" s="135" t="s">
        <v>317</v>
      </c>
      <c r="H356" s="136">
        <v>1098.0350000000001</v>
      </c>
      <c r="I356" s="137"/>
      <c r="J356" s="137">
        <f>ROUND(I356*H356,2)</f>
        <v>0</v>
      </c>
      <c r="K356" s="134" t="s">
        <v>1</v>
      </c>
      <c r="L356" s="28"/>
      <c r="M356" s="138" t="s">
        <v>1</v>
      </c>
      <c r="N356" s="139" t="s">
        <v>36</v>
      </c>
      <c r="O356" s="140">
        <v>0</v>
      </c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AR356" s="142" t="s">
        <v>123</v>
      </c>
      <c r="AT356" s="142" t="s">
        <v>118</v>
      </c>
      <c r="AU356" s="142" t="s">
        <v>81</v>
      </c>
      <c r="AY356" s="16" t="s">
        <v>116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6" t="s">
        <v>79</v>
      </c>
      <c r="BK356" s="143">
        <f>ROUND(I356*H356,2)</f>
        <v>0</v>
      </c>
      <c r="BL356" s="16" t="s">
        <v>123</v>
      </c>
      <c r="BM356" s="142" t="s">
        <v>771</v>
      </c>
    </row>
    <row r="357" spans="2:65" s="12" customFormat="1">
      <c r="B357" s="144"/>
      <c r="D357" s="145" t="s">
        <v>125</v>
      </c>
      <c r="E357" s="146" t="s">
        <v>1</v>
      </c>
      <c r="F357" s="147" t="s">
        <v>772</v>
      </c>
      <c r="H357" s="148">
        <v>1098.0350000000001</v>
      </c>
      <c r="L357" s="144"/>
      <c r="M357" s="149"/>
      <c r="N357" s="150"/>
      <c r="O357" s="150"/>
      <c r="P357" s="150"/>
      <c r="Q357" s="150"/>
      <c r="R357" s="150"/>
      <c r="S357" s="150"/>
      <c r="T357" s="151"/>
      <c r="AT357" s="146" t="s">
        <v>125</v>
      </c>
      <c r="AU357" s="146" t="s">
        <v>81</v>
      </c>
      <c r="AV357" s="12" t="s">
        <v>81</v>
      </c>
      <c r="AW357" s="12" t="s">
        <v>28</v>
      </c>
      <c r="AX357" s="12" t="s">
        <v>79</v>
      </c>
      <c r="AY357" s="146" t="s">
        <v>116</v>
      </c>
    </row>
    <row r="358" spans="2:65" s="11" customFormat="1" ht="22.9" customHeight="1">
      <c r="B358" s="119"/>
      <c r="D358" s="120" t="s">
        <v>70</v>
      </c>
      <c r="E358" s="129" t="s">
        <v>773</v>
      </c>
      <c r="F358" s="129" t="s">
        <v>774</v>
      </c>
      <c r="J358" s="130">
        <f>BK358</f>
        <v>0</v>
      </c>
      <c r="L358" s="119"/>
      <c r="M358" s="123"/>
      <c r="N358" s="124"/>
      <c r="O358" s="124"/>
      <c r="P358" s="125">
        <f>P359</f>
        <v>10366.91308</v>
      </c>
      <c r="Q358" s="124"/>
      <c r="R358" s="125">
        <f>R359</f>
        <v>0</v>
      </c>
      <c r="S358" s="124"/>
      <c r="T358" s="126">
        <f>T359</f>
        <v>0</v>
      </c>
      <c r="AR358" s="120" t="s">
        <v>79</v>
      </c>
      <c r="AT358" s="127" t="s">
        <v>70</v>
      </c>
      <c r="AU358" s="127" t="s">
        <v>79</v>
      </c>
      <c r="AY358" s="120" t="s">
        <v>116</v>
      </c>
      <c r="BK358" s="128">
        <f>BK359</f>
        <v>0</v>
      </c>
    </row>
    <row r="359" spans="2:65" s="1" customFormat="1" ht="24" customHeight="1">
      <c r="B359" s="131"/>
      <c r="C359" s="132" t="s">
        <v>775</v>
      </c>
      <c r="D359" s="132" t="s">
        <v>118</v>
      </c>
      <c r="E359" s="133" t="s">
        <v>776</v>
      </c>
      <c r="F359" s="134" t="s">
        <v>777</v>
      </c>
      <c r="G359" s="135" t="s">
        <v>317</v>
      </c>
      <c r="H359" s="136">
        <v>7004.6710000000003</v>
      </c>
      <c r="I359" s="137"/>
      <c r="J359" s="137">
        <f>ROUND(I359*H359,2)</f>
        <v>0</v>
      </c>
      <c r="K359" s="134" t="s">
        <v>122</v>
      </c>
      <c r="L359" s="28"/>
      <c r="M359" s="176" t="s">
        <v>1</v>
      </c>
      <c r="N359" s="177" t="s">
        <v>36</v>
      </c>
      <c r="O359" s="178">
        <v>1.48</v>
      </c>
      <c r="P359" s="178">
        <f>O359*H359</f>
        <v>10366.91308</v>
      </c>
      <c r="Q359" s="178">
        <v>0</v>
      </c>
      <c r="R359" s="178">
        <f>Q359*H359</f>
        <v>0</v>
      </c>
      <c r="S359" s="178">
        <v>0</v>
      </c>
      <c r="T359" s="179">
        <f>S359*H359</f>
        <v>0</v>
      </c>
      <c r="AR359" s="142" t="s">
        <v>123</v>
      </c>
      <c r="AT359" s="142" t="s">
        <v>118</v>
      </c>
      <c r="AU359" s="142" t="s">
        <v>81</v>
      </c>
      <c r="AY359" s="16" t="s">
        <v>116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6" t="s">
        <v>79</v>
      </c>
      <c r="BK359" s="143">
        <f>ROUND(I359*H359,2)</f>
        <v>0</v>
      </c>
      <c r="BL359" s="16" t="s">
        <v>123</v>
      </c>
      <c r="BM359" s="142" t="s">
        <v>778</v>
      </c>
    </row>
    <row r="360" spans="2:65" s="1" customFormat="1" ht="6.95" customHeight="1">
      <c r="B360" s="40"/>
      <c r="C360" s="41"/>
      <c r="D360" s="41"/>
      <c r="E360" s="41"/>
      <c r="F360" s="41"/>
      <c r="G360" s="41"/>
      <c r="H360" s="41"/>
      <c r="I360" s="41"/>
      <c r="J360" s="41"/>
      <c r="K360" s="41"/>
      <c r="L360" s="28"/>
    </row>
  </sheetData>
  <autoFilter ref="C123:K359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42"/>
  <sheetViews>
    <sheetView showGridLines="0" view="pageBreakPreview" zoomScaleNormal="100" zoomScaleSheetLayoutView="10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4"/>
    </row>
    <row r="2" spans="1:46" ht="36.950000000000003" customHeight="1"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84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1:46" ht="24.95" customHeight="1">
      <c r="B4" s="19"/>
      <c r="D4" s="20" t="s">
        <v>85</v>
      </c>
      <c r="L4" s="19"/>
      <c r="M4" s="85" t="s">
        <v>10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14</v>
      </c>
      <c r="L6" s="19"/>
    </row>
    <row r="7" spans="1:46" ht="16.5" customHeight="1">
      <c r="B7" s="19"/>
      <c r="E7" s="215" t="str">
        <f>'Rekapitulace stavby'!K6</f>
        <v>Aktualizace a dopracování PD - vodovod Pašinka</v>
      </c>
      <c r="F7" s="216"/>
      <c r="G7" s="216"/>
      <c r="H7" s="216"/>
      <c r="L7" s="19"/>
    </row>
    <row r="8" spans="1:46" s="1" customFormat="1" ht="12" customHeight="1">
      <c r="B8" s="28"/>
      <c r="D8" s="25" t="s">
        <v>86</v>
      </c>
      <c r="L8" s="28"/>
    </row>
    <row r="9" spans="1:46" s="1" customFormat="1" ht="36.950000000000003" customHeight="1">
      <c r="B9" s="28"/>
      <c r="E9" s="187" t="s">
        <v>779</v>
      </c>
      <c r="F9" s="214"/>
      <c r="G9" s="214"/>
      <c r="H9" s="214"/>
      <c r="L9" s="28"/>
    </row>
    <row r="10" spans="1:46" s="1" customFormat="1">
      <c r="B10" s="28"/>
      <c r="L10" s="28"/>
    </row>
    <row r="11" spans="1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6" s="1" customFormat="1" ht="12" customHeight="1">
      <c r="B12" s="28"/>
      <c r="D12" s="25" t="s">
        <v>18</v>
      </c>
      <c r="F12" s="23" t="s">
        <v>24</v>
      </c>
      <c r="I12" s="25" t="s">
        <v>20</v>
      </c>
      <c r="J12" s="48" t="str">
        <f>'Rekapitulace stavby'!AN8</f>
        <v>19. 6. 2019</v>
      </c>
      <c r="L12" s="28"/>
    </row>
    <row r="13" spans="1:46" s="1" customFormat="1" ht="10.9" customHeight="1">
      <c r="B13" s="28"/>
      <c r="L13" s="28"/>
    </row>
    <row r="14" spans="1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28"/>
    </row>
    <row r="16" spans="1:46" s="1" customFormat="1" ht="6.95" customHeight="1">
      <c r="B16" s="28"/>
      <c r="L16" s="28"/>
    </row>
    <row r="17" spans="2:12" s="1" customFormat="1" ht="12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204" t="str">
        <f>'Rekapitulace stavby'!E14</f>
        <v xml:space="preserve"> </v>
      </c>
      <c r="F18" s="204"/>
      <c r="G18" s="204"/>
      <c r="H18" s="204"/>
      <c r="I18" s="25" t="s">
        <v>25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/>
      </c>
      <c r="I21" s="25" t="s">
        <v>25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29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>VIS, spol. s r.o. Hradec Králové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30</v>
      </c>
      <c r="L26" s="28"/>
    </row>
    <row r="27" spans="2:12" s="7" customFormat="1" ht="16.5" customHeight="1">
      <c r="B27" s="86"/>
      <c r="E27" s="196" t="s">
        <v>1</v>
      </c>
      <c r="F27" s="196"/>
      <c r="G27" s="196"/>
      <c r="H27" s="196"/>
      <c r="L27" s="86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7" t="s">
        <v>31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88" t="s">
        <v>35</v>
      </c>
      <c r="E33" s="25" t="s">
        <v>36</v>
      </c>
      <c r="F33" s="89">
        <f>ROUND((SUM(BE117:BE141)),  2)</f>
        <v>0</v>
      </c>
      <c r="I33" s="90">
        <v>0.21</v>
      </c>
      <c r="J33" s="89">
        <f>ROUND(((SUM(BE117:BE141))*I33),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ROUND((SUM(BF117:BF141)),  2)</f>
        <v>0</v>
      </c>
      <c r="I34" s="90">
        <v>0.15</v>
      </c>
      <c r="J34" s="89">
        <f>ROUND(((SUM(BF117:BF141))*I34),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ROUND((SUM(BG117:BG141)),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ROUND((SUM(BH117:BH141)),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ROUND((SUM(BI117:BI141)),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41</v>
      </c>
      <c r="E39" s="53"/>
      <c r="F39" s="53"/>
      <c r="G39" s="93" t="s">
        <v>42</v>
      </c>
      <c r="H39" s="94" t="s">
        <v>43</v>
      </c>
      <c r="I39" s="53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46</v>
      </c>
      <c r="E61" s="30"/>
      <c r="F61" s="97" t="s">
        <v>47</v>
      </c>
      <c r="G61" s="39" t="s">
        <v>46</v>
      </c>
      <c r="H61" s="30"/>
      <c r="I61" s="30"/>
      <c r="J61" s="98" t="s">
        <v>47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46</v>
      </c>
      <c r="E76" s="30"/>
      <c r="F76" s="97" t="s">
        <v>47</v>
      </c>
      <c r="G76" s="39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88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15" t="str">
        <f>E7</f>
        <v>Aktualizace a dopracování PD - vodovod Pašinka</v>
      </c>
      <c r="F85" s="216"/>
      <c r="G85" s="216"/>
      <c r="H85" s="216"/>
      <c r="L85" s="28"/>
    </row>
    <row r="86" spans="2:47" s="1" customFormat="1" ht="12" customHeight="1">
      <c r="B86" s="28"/>
      <c r="C86" s="25" t="s">
        <v>86</v>
      </c>
      <c r="L86" s="28"/>
    </row>
    <row r="87" spans="2:47" s="1" customFormat="1" ht="16.5" customHeight="1">
      <c r="B87" s="28"/>
      <c r="E87" s="187" t="str">
        <f>E9</f>
        <v>VRN - Vedlejší rozpočtové náklady</v>
      </c>
      <c r="F87" s="214"/>
      <c r="G87" s="214"/>
      <c r="H87" s="214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19. 6. 2019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22</v>
      </c>
      <c r="F91" s="23" t="str">
        <f>E15</f>
        <v xml:space="preserve"> </v>
      </c>
      <c r="I91" s="25" t="s">
        <v>27</v>
      </c>
      <c r="J91" s="26" t="str">
        <f>E21</f>
        <v/>
      </c>
      <c r="L91" s="28"/>
    </row>
    <row r="92" spans="2:47" s="1" customFormat="1" ht="43.15" customHeight="1">
      <c r="B92" s="28"/>
      <c r="C92" s="25" t="s">
        <v>26</v>
      </c>
      <c r="F92" s="23" t="str">
        <f>IF(E18="","",E18)</f>
        <v xml:space="preserve"> </v>
      </c>
      <c r="I92" s="25" t="s">
        <v>29</v>
      </c>
      <c r="J92" s="26" t="str">
        <f>E24</f>
        <v>VIS, spol. s r.o. Hradec Králové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91</v>
      </c>
      <c r="J96" s="62">
        <f>J117</f>
        <v>0</v>
      </c>
      <c r="L96" s="28"/>
      <c r="AU96" s="16" t="s">
        <v>92</v>
      </c>
    </row>
    <row r="97" spans="2:12" s="8" customFormat="1" ht="24.95" customHeight="1">
      <c r="B97" s="102"/>
      <c r="D97" s="103" t="s">
        <v>779</v>
      </c>
      <c r="E97" s="104"/>
      <c r="F97" s="104"/>
      <c r="G97" s="104"/>
      <c r="H97" s="104"/>
      <c r="I97" s="104"/>
      <c r="J97" s="105">
        <f>J118</f>
        <v>0</v>
      </c>
      <c r="L97" s="102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20" t="s">
        <v>101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5" t="s">
        <v>14</v>
      </c>
      <c r="L106" s="28"/>
    </row>
    <row r="107" spans="2:12" s="1" customFormat="1" ht="16.5" customHeight="1">
      <c r="B107" s="28"/>
      <c r="E107" s="215" t="str">
        <f>E7</f>
        <v>Aktualizace a dopracování PD - vodovod Pašinka</v>
      </c>
      <c r="F107" s="216"/>
      <c r="G107" s="216"/>
      <c r="H107" s="216"/>
      <c r="L107" s="28"/>
    </row>
    <row r="108" spans="2:12" s="1" customFormat="1" ht="12" customHeight="1">
      <c r="B108" s="28"/>
      <c r="C108" s="25" t="s">
        <v>86</v>
      </c>
      <c r="L108" s="28"/>
    </row>
    <row r="109" spans="2:12" s="1" customFormat="1" ht="16.5" customHeight="1">
      <c r="B109" s="28"/>
      <c r="E109" s="187" t="str">
        <f>E9</f>
        <v>VRN - Vedlejší rozpočtové náklady</v>
      </c>
      <c r="F109" s="214"/>
      <c r="G109" s="214"/>
      <c r="H109" s="214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18</v>
      </c>
      <c r="F111" s="23" t="str">
        <f>F12</f>
        <v xml:space="preserve"> </v>
      </c>
      <c r="I111" s="25" t="s">
        <v>20</v>
      </c>
      <c r="J111" s="48" t="str">
        <f>IF(J12="","",J12)</f>
        <v>19. 6. 2019</v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5" t="s">
        <v>22</v>
      </c>
      <c r="F113" s="23" t="str">
        <f>E15</f>
        <v xml:space="preserve"> </v>
      </c>
      <c r="I113" s="25" t="s">
        <v>27</v>
      </c>
      <c r="J113" s="26" t="str">
        <f>E21</f>
        <v/>
      </c>
      <c r="L113" s="28"/>
    </row>
    <row r="114" spans="2:65" s="1" customFormat="1" ht="43.15" customHeight="1">
      <c r="B114" s="28"/>
      <c r="C114" s="25" t="s">
        <v>26</v>
      </c>
      <c r="F114" s="23" t="str">
        <f>IF(E18="","",E18)</f>
        <v xml:space="preserve"> </v>
      </c>
      <c r="I114" s="25" t="s">
        <v>29</v>
      </c>
      <c r="J114" s="26" t="str">
        <f>E24</f>
        <v>VIS, spol. s r.o. Hradec Králové</v>
      </c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10"/>
      <c r="C116" s="111" t="s">
        <v>102</v>
      </c>
      <c r="D116" s="112" t="s">
        <v>56</v>
      </c>
      <c r="E116" s="112" t="s">
        <v>52</v>
      </c>
      <c r="F116" s="112" t="s">
        <v>53</v>
      </c>
      <c r="G116" s="112" t="s">
        <v>103</v>
      </c>
      <c r="H116" s="112" t="s">
        <v>104</v>
      </c>
      <c r="I116" s="112" t="s">
        <v>105</v>
      </c>
      <c r="J116" s="113" t="s">
        <v>90</v>
      </c>
      <c r="K116" s="114" t="s">
        <v>106</v>
      </c>
      <c r="L116" s="110"/>
      <c r="M116" s="55" t="s">
        <v>1</v>
      </c>
      <c r="N116" s="56" t="s">
        <v>35</v>
      </c>
      <c r="O116" s="56" t="s">
        <v>107</v>
      </c>
      <c r="P116" s="56" t="s">
        <v>108</v>
      </c>
      <c r="Q116" s="56" t="s">
        <v>109</v>
      </c>
      <c r="R116" s="56" t="s">
        <v>110</v>
      </c>
      <c r="S116" s="56" t="s">
        <v>111</v>
      </c>
      <c r="T116" s="57" t="s">
        <v>112</v>
      </c>
    </row>
    <row r="117" spans="2:65" s="1" customFormat="1" ht="22.9" customHeight="1">
      <c r="B117" s="28"/>
      <c r="C117" s="60" t="s">
        <v>113</v>
      </c>
      <c r="J117" s="115">
        <f>BK117</f>
        <v>0</v>
      </c>
      <c r="L117" s="28"/>
      <c r="M117" s="58"/>
      <c r="N117" s="49"/>
      <c r="O117" s="49"/>
      <c r="P117" s="116">
        <f>P118</f>
        <v>0</v>
      </c>
      <c r="Q117" s="49"/>
      <c r="R117" s="116">
        <f>R118</f>
        <v>0</v>
      </c>
      <c r="S117" s="49"/>
      <c r="T117" s="117">
        <f>T118</f>
        <v>0</v>
      </c>
      <c r="AT117" s="16" t="s">
        <v>70</v>
      </c>
      <c r="AU117" s="16" t="s">
        <v>92</v>
      </c>
      <c r="BK117" s="118">
        <f>BK118</f>
        <v>0</v>
      </c>
    </row>
    <row r="118" spans="2:65" s="11" customFormat="1" ht="25.9" customHeight="1">
      <c r="B118" s="119"/>
      <c r="D118" s="120" t="s">
        <v>70</v>
      </c>
      <c r="E118" s="121" t="s">
        <v>82</v>
      </c>
      <c r="F118" s="121" t="s">
        <v>83</v>
      </c>
      <c r="J118" s="122">
        <f>BK118</f>
        <v>0</v>
      </c>
      <c r="L118" s="119"/>
      <c r="M118" s="123"/>
      <c r="N118" s="124"/>
      <c r="O118" s="124"/>
      <c r="P118" s="125">
        <f>SUM(P119:P141)</f>
        <v>0</v>
      </c>
      <c r="Q118" s="124"/>
      <c r="R118" s="125">
        <f>SUM(R119:R141)</f>
        <v>0</v>
      </c>
      <c r="S118" s="124"/>
      <c r="T118" s="126">
        <f>SUM(T119:T141)</f>
        <v>0</v>
      </c>
      <c r="AR118" s="120" t="s">
        <v>143</v>
      </c>
      <c r="AT118" s="127" t="s">
        <v>70</v>
      </c>
      <c r="AU118" s="127" t="s">
        <v>71</v>
      </c>
      <c r="AY118" s="120" t="s">
        <v>116</v>
      </c>
      <c r="BK118" s="128">
        <f>SUM(BK119:BK141)</f>
        <v>0</v>
      </c>
    </row>
    <row r="119" spans="2:65" s="1" customFormat="1" ht="36" customHeight="1">
      <c r="B119" s="131"/>
      <c r="C119" s="132" t="s">
        <v>79</v>
      </c>
      <c r="D119" s="132" t="s">
        <v>118</v>
      </c>
      <c r="E119" s="133" t="s">
        <v>780</v>
      </c>
      <c r="F119" s="134" t="s">
        <v>781</v>
      </c>
      <c r="G119" s="135" t="s">
        <v>782</v>
      </c>
      <c r="H119" s="136">
        <v>1</v>
      </c>
      <c r="I119" s="137"/>
      <c r="J119" s="137">
        <f t="shared" ref="J119:J141" si="0">ROUND(I119*H119,2)</f>
        <v>0</v>
      </c>
      <c r="K119" s="134" t="s">
        <v>1</v>
      </c>
      <c r="L119" s="28"/>
      <c r="M119" s="138" t="s">
        <v>1</v>
      </c>
      <c r="N119" s="139" t="s">
        <v>36</v>
      </c>
      <c r="O119" s="140">
        <v>0</v>
      </c>
      <c r="P119" s="140">
        <f t="shared" ref="P119:P141" si="1">O119*H119</f>
        <v>0</v>
      </c>
      <c r="Q119" s="140">
        <v>0</v>
      </c>
      <c r="R119" s="140">
        <f t="shared" ref="R119:R141" si="2">Q119*H119</f>
        <v>0</v>
      </c>
      <c r="S119" s="140">
        <v>0</v>
      </c>
      <c r="T119" s="141">
        <f t="shared" ref="T119:T141" si="3">S119*H119</f>
        <v>0</v>
      </c>
      <c r="AR119" s="142" t="s">
        <v>783</v>
      </c>
      <c r="AT119" s="142" t="s">
        <v>118</v>
      </c>
      <c r="AU119" s="142" t="s">
        <v>79</v>
      </c>
      <c r="AY119" s="16" t="s">
        <v>116</v>
      </c>
      <c r="BE119" s="143">
        <f t="shared" ref="BE119:BE141" si="4">IF(N119="základní",J119,0)</f>
        <v>0</v>
      </c>
      <c r="BF119" s="143">
        <f t="shared" ref="BF119:BF141" si="5">IF(N119="snížená",J119,0)</f>
        <v>0</v>
      </c>
      <c r="BG119" s="143">
        <f t="shared" ref="BG119:BG141" si="6">IF(N119="zákl. přenesená",J119,0)</f>
        <v>0</v>
      </c>
      <c r="BH119" s="143">
        <f t="shared" ref="BH119:BH141" si="7">IF(N119="sníž. přenesená",J119,0)</f>
        <v>0</v>
      </c>
      <c r="BI119" s="143">
        <f t="shared" ref="BI119:BI141" si="8">IF(N119="nulová",J119,0)</f>
        <v>0</v>
      </c>
      <c r="BJ119" s="16" t="s">
        <v>79</v>
      </c>
      <c r="BK119" s="143">
        <f t="shared" ref="BK119:BK141" si="9">ROUND(I119*H119,2)</f>
        <v>0</v>
      </c>
      <c r="BL119" s="16" t="s">
        <v>783</v>
      </c>
      <c r="BM119" s="142" t="s">
        <v>784</v>
      </c>
    </row>
    <row r="120" spans="2:65" s="1" customFormat="1" ht="24" customHeight="1">
      <c r="B120" s="131"/>
      <c r="C120" s="132" t="s">
        <v>81</v>
      </c>
      <c r="D120" s="132" t="s">
        <v>118</v>
      </c>
      <c r="E120" s="133" t="s">
        <v>785</v>
      </c>
      <c r="F120" s="134" t="s">
        <v>786</v>
      </c>
      <c r="G120" s="135" t="s">
        <v>782</v>
      </c>
      <c r="H120" s="136">
        <v>1</v>
      </c>
      <c r="I120" s="137"/>
      <c r="J120" s="137">
        <f t="shared" si="0"/>
        <v>0</v>
      </c>
      <c r="K120" s="134" t="s">
        <v>1</v>
      </c>
      <c r="L120" s="28"/>
      <c r="M120" s="138" t="s">
        <v>1</v>
      </c>
      <c r="N120" s="139" t="s">
        <v>36</v>
      </c>
      <c r="O120" s="140">
        <v>0</v>
      </c>
      <c r="P120" s="140">
        <f t="shared" si="1"/>
        <v>0</v>
      </c>
      <c r="Q120" s="140">
        <v>0</v>
      </c>
      <c r="R120" s="140">
        <f t="shared" si="2"/>
        <v>0</v>
      </c>
      <c r="S120" s="140">
        <v>0</v>
      </c>
      <c r="T120" s="141">
        <f t="shared" si="3"/>
        <v>0</v>
      </c>
      <c r="AR120" s="142" t="s">
        <v>783</v>
      </c>
      <c r="AT120" s="142" t="s">
        <v>118</v>
      </c>
      <c r="AU120" s="142" t="s">
        <v>79</v>
      </c>
      <c r="AY120" s="16" t="s">
        <v>116</v>
      </c>
      <c r="BE120" s="143">
        <f t="shared" si="4"/>
        <v>0</v>
      </c>
      <c r="BF120" s="143">
        <f t="shared" si="5"/>
        <v>0</v>
      </c>
      <c r="BG120" s="143">
        <f t="shared" si="6"/>
        <v>0</v>
      </c>
      <c r="BH120" s="143">
        <f t="shared" si="7"/>
        <v>0</v>
      </c>
      <c r="BI120" s="143">
        <f t="shared" si="8"/>
        <v>0</v>
      </c>
      <c r="BJ120" s="16" t="s">
        <v>79</v>
      </c>
      <c r="BK120" s="143">
        <f t="shared" si="9"/>
        <v>0</v>
      </c>
      <c r="BL120" s="16" t="s">
        <v>783</v>
      </c>
      <c r="BM120" s="142" t="s">
        <v>787</v>
      </c>
    </row>
    <row r="121" spans="2:65" s="1" customFormat="1" ht="16.5" customHeight="1">
      <c r="B121" s="131"/>
      <c r="C121" s="132" t="s">
        <v>131</v>
      </c>
      <c r="D121" s="132" t="s">
        <v>118</v>
      </c>
      <c r="E121" s="133" t="s">
        <v>788</v>
      </c>
      <c r="F121" s="134" t="s">
        <v>789</v>
      </c>
      <c r="G121" s="135" t="s">
        <v>782</v>
      </c>
      <c r="H121" s="136">
        <v>1</v>
      </c>
      <c r="I121" s="137"/>
      <c r="J121" s="137">
        <f t="shared" si="0"/>
        <v>0</v>
      </c>
      <c r="K121" s="134" t="s">
        <v>1</v>
      </c>
      <c r="L121" s="28"/>
      <c r="M121" s="138" t="s">
        <v>1</v>
      </c>
      <c r="N121" s="139" t="s">
        <v>36</v>
      </c>
      <c r="O121" s="140">
        <v>0</v>
      </c>
      <c r="P121" s="140">
        <f t="shared" si="1"/>
        <v>0</v>
      </c>
      <c r="Q121" s="140">
        <v>0</v>
      </c>
      <c r="R121" s="140">
        <f t="shared" si="2"/>
        <v>0</v>
      </c>
      <c r="S121" s="140">
        <v>0</v>
      </c>
      <c r="T121" s="141">
        <f t="shared" si="3"/>
        <v>0</v>
      </c>
      <c r="AR121" s="142" t="s">
        <v>783</v>
      </c>
      <c r="AT121" s="142" t="s">
        <v>118</v>
      </c>
      <c r="AU121" s="142" t="s">
        <v>79</v>
      </c>
      <c r="AY121" s="16" t="s">
        <v>116</v>
      </c>
      <c r="BE121" s="143">
        <f t="shared" si="4"/>
        <v>0</v>
      </c>
      <c r="BF121" s="143">
        <f t="shared" si="5"/>
        <v>0</v>
      </c>
      <c r="BG121" s="143">
        <f t="shared" si="6"/>
        <v>0</v>
      </c>
      <c r="BH121" s="143">
        <f t="shared" si="7"/>
        <v>0</v>
      </c>
      <c r="BI121" s="143">
        <f t="shared" si="8"/>
        <v>0</v>
      </c>
      <c r="BJ121" s="16" t="s">
        <v>79</v>
      </c>
      <c r="BK121" s="143">
        <f t="shared" si="9"/>
        <v>0</v>
      </c>
      <c r="BL121" s="16" t="s">
        <v>783</v>
      </c>
      <c r="BM121" s="142" t="s">
        <v>790</v>
      </c>
    </row>
    <row r="122" spans="2:65" s="1" customFormat="1" ht="24" customHeight="1">
      <c r="B122" s="131"/>
      <c r="C122" s="132" t="s">
        <v>123</v>
      </c>
      <c r="D122" s="132" t="s">
        <v>118</v>
      </c>
      <c r="E122" s="133" t="s">
        <v>791</v>
      </c>
      <c r="F122" s="134" t="s">
        <v>792</v>
      </c>
      <c r="G122" s="135" t="s">
        <v>782</v>
      </c>
      <c r="H122" s="136">
        <v>1</v>
      </c>
      <c r="I122" s="137"/>
      <c r="J122" s="137">
        <f t="shared" si="0"/>
        <v>0</v>
      </c>
      <c r="K122" s="134" t="s">
        <v>1</v>
      </c>
      <c r="L122" s="28"/>
      <c r="M122" s="138" t="s">
        <v>1</v>
      </c>
      <c r="N122" s="139" t="s">
        <v>36</v>
      </c>
      <c r="O122" s="140">
        <v>0</v>
      </c>
      <c r="P122" s="140">
        <f t="shared" si="1"/>
        <v>0</v>
      </c>
      <c r="Q122" s="140">
        <v>0</v>
      </c>
      <c r="R122" s="140">
        <f t="shared" si="2"/>
        <v>0</v>
      </c>
      <c r="S122" s="140">
        <v>0</v>
      </c>
      <c r="T122" s="141">
        <f t="shared" si="3"/>
        <v>0</v>
      </c>
      <c r="AR122" s="142" t="s">
        <v>783</v>
      </c>
      <c r="AT122" s="142" t="s">
        <v>118</v>
      </c>
      <c r="AU122" s="142" t="s">
        <v>79</v>
      </c>
      <c r="AY122" s="16" t="s">
        <v>116</v>
      </c>
      <c r="BE122" s="143">
        <f t="shared" si="4"/>
        <v>0</v>
      </c>
      <c r="BF122" s="143">
        <f t="shared" si="5"/>
        <v>0</v>
      </c>
      <c r="BG122" s="143">
        <f t="shared" si="6"/>
        <v>0</v>
      </c>
      <c r="BH122" s="143">
        <f t="shared" si="7"/>
        <v>0</v>
      </c>
      <c r="BI122" s="143">
        <f t="shared" si="8"/>
        <v>0</v>
      </c>
      <c r="BJ122" s="16" t="s">
        <v>79</v>
      </c>
      <c r="BK122" s="143">
        <f t="shared" si="9"/>
        <v>0</v>
      </c>
      <c r="BL122" s="16" t="s">
        <v>783</v>
      </c>
      <c r="BM122" s="142" t="s">
        <v>793</v>
      </c>
    </row>
    <row r="123" spans="2:65" s="1" customFormat="1" ht="24" customHeight="1">
      <c r="B123" s="131"/>
      <c r="C123" s="132" t="s">
        <v>143</v>
      </c>
      <c r="D123" s="132" t="s">
        <v>118</v>
      </c>
      <c r="E123" s="133" t="s">
        <v>794</v>
      </c>
      <c r="F123" s="134" t="s">
        <v>795</v>
      </c>
      <c r="G123" s="135" t="s">
        <v>782</v>
      </c>
      <c r="H123" s="136">
        <v>1</v>
      </c>
      <c r="I123" s="137"/>
      <c r="J123" s="137">
        <f t="shared" si="0"/>
        <v>0</v>
      </c>
      <c r="K123" s="134" t="s">
        <v>1</v>
      </c>
      <c r="L123" s="28"/>
      <c r="M123" s="138" t="s">
        <v>1</v>
      </c>
      <c r="N123" s="139" t="s">
        <v>36</v>
      </c>
      <c r="O123" s="140">
        <v>0</v>
      </c>
      <c r="P123" s="140">
        <f t="shared" si="1"/>
        <v>0</v>
      </c>
      <c r="Q123" s="140">
        <v>0</v>
      </c>
      <c r="R123" s="140">
        <f t="shared" si="2"/>
        <v>0</v>
      </c>
      <c r="S123" s="140">
        <v>0</v>
      </c>
      <c r="T123" s="141">
        <f t="shared" si="3"/>
        <v>0</v>
      </c>
      <c r="AR123" s="142" t="s">
        <v>783</v>
      </c>
      <c r="AT123" s="142" t="s">
        <v>118</v>
      </c>
      <c r="AU123" s="142" t="s">
        <v>79</v>
      </c>
      <c r="AY123" s="16" t="s">
        <v>116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6" t="s">
        <v>79</v>
      </c>
      <c r="BK123" s="143">
        <f t="shared" si="9"/>
        <v>0</v>
      </c>
      <c r="BL123" s="16" t="s">
        <v>783</v>
      </c>
      <c r="BM123" s="142" t="s">
        <v>796</v>
      </c>
    </row>
    <row r="124" spans="2:65" s="1" customFormat="1" ht="24" customHeight="1">
      <c r="B124" s="131"/>
      <c r="C124" s="132" t="s">
        <v>147</v>
      </c>
      <c r="D124" s="132" t="s">
        <v>118</v>
      </c>
      <c r="E124" s="133" t="s">
        <v>797</v>
      </c>
      <c r="F124" s="134" t="s">
        <v>798</v>
      </c>
      <c r="G124" s="135" t="s">
        <v>782</v>
      </c>
      <c r="H124" s="136">
        <v>1</v>
      </c>
      <c r="I124" s="137"/>
      <c r="J124" s="137">
        <f t="shared" si="0"/>
        <v>0</v>
      </c>
      <c r="K124" s="134" t="s">
        <v>1</v>
      </c>
      <c r="L124" s="28"/>
      <c r="M124" s="138" t="s">
        <v>1</v>
      </c>
      <c r="N124" s="139" t="s">
        <v>36</v>
      </c>
      <c r="O124" s="140">
        <v>0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783</v>
      </c>
      <c r="AT124" s="142" t="s">
        <v>118</v>
      </c>
      <c r="AU124" s="142" t="s">
        <v>79</v>
      </c>
      <c r="AY124" s="16" t="s">
        <v>116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6" t="s">
        <v>79</v>
      </c>
      <c r="BK124" s="143">
        <f t="shared" si="9"/>
        <v>0</v>
      </c>
      <c r="BL124" s="16" t="s">
        <v>783</v>
      </c>
      <c r="BM124" s="142" t="s">
        <v>799</v>
      </c>
    </row>
    <row r="125" spans="2:65" s="1" customFormat="1" ht="16.5" customHeight="1">
      <c r="B125" s="131"/>
      <c r="C125" s="132" t="s">
        <v>151</v>
      </c>
      <c r="D125" s="132" t="s">
        <v>118</v>
      </c>
      <c r="E125" s="133" t="s">
        <v>800</v>
      </c>
      <c r="F125" s="134" t="s">
        <v>801</v>
      </c>
      <c r="G125" s="135" t="s">
        <v>782</v>
      </c>
      <c r="H125" s="136">
        <v>1</v>
      </c>
      <c r="I125" s="137"/>
      <c r="J125" s="137">
        <f t="shared" si="0"/>
        <v>0</v>
      </c>
      <c r="K125" s="134" t="s">
        <v>1</v>
      </c>
      <c r="L125" s="28"/>
      <c r="M125" s="138" t="s">
        <v>1</v>
      </c>
      <c r="N125" s="139" t="s">
        <v>36</v>
      </c>
      <c r="O125" s="140">
        <v>0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783</v>
      </c>
      <c r="AT125" s="142" t="s">
        <v>118</v>
      </c>
      <c r="AU125" s="142" t="s">
        <v>79</v>
      </c>
      <c r="AY125" s="16" t="s">
        <v>116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6" t="s">
        <v>79</v>
      </c>
      <c r="BK125" s="143">
        <f t="shared" si="9"/>
        <v>0</v>
      </c>
      <c r="BL125" s="16" t="s">
        <v>783</v>
      </c>
      <c r="BM125" s="142" t="s">
        <v>802</v>
      </c>
    </row>
    <row r="126" spans="2:65" s="1" customFormat="1" ht="24" customHeight="1">
      <c r="B126" s="131"/>
      <c r="C126" s="132" t="s">
        <v>156</v>
      </c>
      <c r="D126" s="132" t="s">
        <v>118</v>
      </c>
      <c r="E126" s="133" t="s">
        <v>803</v>
      </c>
      <c r="F126" s="134" t="s">
        <v>804</v>
      </c>
      <c r="G126" s="135" t="s">
        <v>782</v>
      </c>
      <c r="H126" s="136">
        <v>1</v>
      </c>
      <c r="I126" s="137"/>
      <c r="J126" s="137">
        <f t="shared" si="0"/>
        <v>0</v>
      </c>
      <c r="K126" s="134" t="s">
        <v>1</v>
      </c>
      <c r="L126" s="28"/>
      <c r="M126" s="138" t="s">
        <v>1</v>
      </c>
      <c r="N126" s="139" t="s">
        <v>36</v>
      </c>
      <c r="O126" s="140">
        <v>0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783</v>
      </c>
      <c r="AT126" s="142" t="s">
        <v>118</v>
      </c>
      <c r="AU126" s="142" t="s">
        <v>79</v>
      </c>
      <c r="AY126" s="16" t="s">
        <v>116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6" t="s">
        <v>79</v>
      </c>
      <c r="BK126" s="143">
        <f t="shared" si="9"/>
        <v>0</v>
      </c>
      <c r="BL126" s="16" t="s">
        <v>783</v>
      </c>
      <c r="BM126" s="142" t="s">
        <v>805</v>
      </c>
    </row>
    <row r="127" spans="2:65" s="1" customFormat="1" ht="24" customHeight="1">
      <c r="B127" s="131"/>
      <c r="C127" s="132" t="s">
        <v>161</v>
      </c>
      <c r="D127" s="132" t="s">
        <v>118</v>
      </c>
      <c r="E127" s="133" t="s">
        <v>806</v>
      </c>
      <c r="F127" s="134" t="s">
        <v>807</v>
      </c>
      <c r="G127" s="135" t="s">
        <v>782</v>
      </c>
      <c r="H127" s="136">
        <v>1</v>
      </c>
      <c r="I127" s="137"/>
      <c r="J127" s="137">
        <f t="shared" si="0"/>
        <v>0</v>
      </c>
      <c r="K127" s="134" t="s">
        <v>1</v>
      </c>
      <c r="L127" s="28"/>
      <c r="M127" s="138" t="s">
        <v>1</v>
      </c>
      <c r="N127" s="139" t="s">
        <v>36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783</v>
      </c>
      <c r="AT127" s="142" t="s">
        <v>118</v>
      </c>
      <c r="AU127" s="142" t="s">
        <v>79</v>
      </c>
      <c r="AY127" s="16" t="s">
        <v>116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6" t="s">
        <v>79</v>
      </c>
      <c r="BK127" s="143">
        <f t="shared" si="9"/>
        <v>0</v>
      </c>
      <c r="BL127" s="16" t="s">
        <v>783</v>
      </c>
      <c r="BM127" s="142" t="s">
        <v>808</v>
      </c>
    </row>
    <row r="128" spans="2:65" s="1" customFormat="1" ht="24" customHeight="1">
      <c r="B128" s="131"/>
      <c r="C128" s="132" t="s">
        <v>166</v>
      </c>
      <c r="D128" s="132" t="s">
        <v>118</v>
      </c>
      <c r="E128" s="133" t="s">
        <v>809</v>
      </c>
      <c r="F128" s="134" t="s">
        <v>810</v>
      </c>
      <c r="G128" s="135" t="s">
        <v>782</v>
      </c>
      <c r="H128" s="136">
        <v>1</v>
      </c>
      <c r="I128" s="137"/>
      <c r="J128" s="137">
        <f t="shared" si="0"/>
        <v>0</v>
      </c>
      <c r="K128" s="134" t="s">
        <v>1</v>
      </c>
      <c r="L128" s="28"/>
      <c r="M128" s="138" t="s">
        <v>1</v>
      </c>
      <c r="N128" s="139" t="s">
        <v>36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783</v>
      </c>
      <c r="AT128" s="142" t="s">
        <v>118</v>
      </c>
      <c r="AU128" s="142" t="s">
        <v>79</v>
      </c>
      <c r="AY128" s="16" t="s">
        <v>116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6" t="s">
        <v>79</v>
      </c>
      <c r="BK128" s="143">
        <f t="shared" si="9"/>
        <v>0</v>
      </c>
      <c r="BL128" s="16" t="s">
        <v>783</v>
      </c>
      <c r="BM128" s="142" t="s">
        <v>811</v>
      </c>
    </row>
    <row r="129" spans="2:65" s="1" customFormat="1" ht="16.5" customHeight="1">
      <c r="B129" s="131"/>
      <c r="C129" s="132" t="s">
        <v>171</v>
      </c>
      <c r="D129" s="132" t="s">
        <v>118</v>
      </c>
      <c r="E129" s="133" t="s">
        <v>812</v>
      </c>
      <c r="F129" s="134" t="s">
        <v>813</v>
      </c>
      <c r="G129" s="135" t="s">
        <v>782</v>
      </c>
      <c r="H129" s="136">
        <v>1</v>
      </c>
      <c r="I129" s="137"/>
      <c r="J129" s="137">
        <f t="shared" si="0"/>
        <v>0</v>
      </c>
      <c r="K129" s="134" t="s">
        <v>1</v>
      </c>
      <c r="L129" s="28"/>
      <c r="M129" s="138" t="s">
        <v>1</v>
      </c>
      <c r="N129" s="139" t="s">
        <v>36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783</v>
      </c>
      <c r="AT129" s="142" t="s">
        <v>118</v>
      </c>
      <c r="AU129" s="142" t="s">
        <v>79</v>
      </c>
      <c r="AY129" s="16" t="s">
        <v>116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6" t="s">
        <v>79</v>
      </c>
      <c r="BK129" s="143">
        <f t="shared" si="9"/>
        <v>0</v>
      </c>
      <c r="BL129" s="16" t="s">
        <v>783</v>
      </c>
      <c r="BM129" s="142" t="s">
        <v>814</v>
      </c>
    </row>
    <row r="130" spans="2:65" s="1" customFormat="1" ht="48" customHeight="1">
      <c r="B130" s="131"/>
      <c r="C130" s="132" t="s">
        <v>178</v>
      </c>
      <c r="D130" s="132" t="s">
        <v>118</v>
      </c>
      <c r="E130" s="133" t="s">
        <v>815</v>
      </c>
      <c r="F130" s="134" t="s">
        <v>816</v>
      </c>
      <c r="G130" s="135" t="s">
        <v>782</v>
      </c>
      <c r="H130" s="136">
        <v>1</v>
      </c>
      <c r="I130" s="137"/>
      <c r="J130" s="137">
        <f t="shared" si="0"/>
        <v>0</v>
      </c>
      <c r="K130" s="134" t="s">
        <v>1</v>
      </c>
      <c r="L130" s="28"/>
      <c r="M130" s="138" t="s">
        <v>1</v>
      </c>
      <c r="N130" s="139" t="s">
        <v>36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783</v>
      </c>
      <c r="AT130" s="142" t="s">
        <v>118</v>
      </c>
      <c r="AU130" s="142" t="s">
        <v>79</v>
      </c>
      <c r="AY130" s="16" t="s">
        <v>116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6" t="s">
        <v>79</v>
      </c>
      <c r="BK130" s="143">
        <f t="shared" si="9"/>
        <v>0</v>
      </c>
      <c r="BL130" s="16" t="s">
        <v>783</v>
      </c>
      <c r="BM130" s="142" t="s">
        <v>817</v>
      </c>
    </row>
    <row r="131" spans="2:65" s="1" customFormat="1" ht="36" customHeight="1">
      <c r="B131" s="131"/>
      <c r="C131" s="132" t="s">
        <v>183</v>
      </c>
      <c r="D131" s="132" t="s">
        <v>118</v>
      </c>
      <c r="E131" s="133" t="s">
        <v>818</v>
      </c>
      <c r="F131" s="134" t="s">
        <v>819</v>
      </c>
      <c r="G131" s="135" t="s">
        <v>782</v>
      </c>
      <c r="H131" s="136">
        <v>1</v>
      </c>
      <c r="I131" s="137"/>
      <c r="J131" s="137">
        <f t="shared" si="0"/>
        <v>0</v>
      </c>
      <c r="K131" s="134" t="s">
        <v>1</v>
      </c>
      <c r="L131" s="28"/>
      <c r="M131" s="138" t="s">
        <v>1</v>
      </c>
      <c r="N131" s="139" t="s">
        <v>36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783</v>
      </c>
      <c r="AT131" s="142" t="s">
        <v>118</v>
      </c>
      <c r="AU131" s="142" t="s">
        <v>79</v>
      </c>
      <c r="AY131" s="16" t="s">
        <v>116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79</v>
      </c>
      <c r="BK131" s="143">
        <f t="shared" si="9"/>
        <v>0</v>
      </c>
      <c r="BL131" s="16" t="s">
        <v>783</v>
      </c>
      <c r="BM131" s="142" t="s">
        <v>820</v>
      </c>
    </row>
    <row r="132" spans="2:65" s="1" customFormat="1" ht="16.5" customHeight="1">
      <c r="B132" s="131"/>
      <c r="C132" s="132" t="s">
        <v>190</v>
      </c>
      <c r="D132" s="132" t="s">
        <v>118</v>
      </c>
      <c r="E132" s="133" t="s">
        <v>821</v>
      </c>
      <c r="F132" s="134" t="s">
        <v>822</v>
      </c>
      <c r="G132" s="135" t="s">
        <v>782</v>
      </c>
      <c r="H132" s="136">
        <v>1</v>
      </c>
      <c r="I132" s="137"/>
      <c r="J132" s="137">
        <f t="shared" si="0"/>
        <v>0</v>
      </c>
      <c r="K132" s="134" t="s">
        <v>1</v>
      </c>
      <c r="L132" s="28"/>
      <c r="M132" s="138" t="s">
        <v>1</v>
      </c>
      <c r="N132" s="139" t="s">
        <v>36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783</v>
      </c>
      <c r="AT132" s="142" t="s">
        <v>118</v>
      </c>
      <c r="AU132" s="142" t="s">
        <v>79</v>
      </c>
      <c r="AY132" s="16" t="s">
        <v>116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6" t="s">
        <v>79</v>
      </c>
      <c r="BK132" s="143">
        <f t="shared" si="9"/>
        <v>0</v>
      </c>
      <c r="BL132" s="16" t="s">
        <v>783</v>
      </c>
      <c r="BM132" s="142" t="s">
        <v>823</v>
      </c>
    </row>
    <row r="133" spans="2:65" s="1" customFormat="1" ht="24" customHeight="1">
      <c r="B133" s="131"/>
      <c r="C133" s="132" t="s">
        <v>8</v>
      </c>
      <c r="D133" s="132" t="s">
        <v>118</v>
      </c>
      <c r="E133" s="133" t="s">
        <v>824</v>
      </c>
      <c r="F133" s="134" t="s">
        <v>825</v>
      </c>
      <c r="G133" s="135" t="s">
        <v>782</v>
      </c>
      <c r="H133" s="136">
        <v>1</v>
      </c>
      <c r="I133" s="137"/>
      <c r="J133" s="137">
        <f t="shared" si="0"/>
        <v>0</v>
      </c>
      <c r="K133" s="134" t="s">
        <v>1</v>
      </c>
      <c r="L133" s="28"/>
      <c r="M133" s="138" t="s">
        <v>1</v>
      </c>
      <c r="N133" s="139" t="s">
        <v>36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783</v>
      </c>
      <c r="AT133" s="142" t="s">
        <v>118</v>
      </c>
      <c r="AU133" s="142" t="s">
        <v>79</v>
      </c>
      <c r="AY133" s="16" t="s">
        <v>116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6" t="s">
        <v>79</v>
      </c>
      <c r="BK133" s="143">
        <f t="shared" si="9"/>
        <v>0</v>
      </c>
      <c r="BL133" s="16" t="s">
        <v>783</v>
      </c>
      <c r="BM133" s="142" t="s">
        <v>826</v>
      </c>
    </row>
    <row r="134" spans="2:65" s="1" customFormat="1" ht="16.5" customHeight="1">
      <c r="B134" s="131"/>
      <c r="C134" s="132" t="s">
        <v>199</v>
      </c>
      <c r="D134" s="132" t="s">
        <v>118</v>
      </c>
      <c r="E134" s="133" t="s">
        <v>827</v>
      </c>
      <c r="F134" s="134" t="s">
        <v>828</v>
      </c>
      <c r="G134" s="135" t="s">
        <v>782</v>
      </c>
      <c r="H134" s="136">
        <v>1</v>
      </c>
      <c r="I134" s="137"/>
      <c r="J134" s="137">
        <f t="shared" si="0"/>
        <v>0</v>
      </c>
      <c r="K134" s="134" t="s">
        <v>1</v>
      </c>
      <c r="L134" s="28"/>
      <c r="M134" s="138" t="s">
        <v>1</v>
      </c>
      <c r="N134" s="139" t="s">
        <v>36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783</v>
      </c>
      <c r="AT134" s="142" t="s">
        <v>118</v>
      </c>
      <c r="AU134" s="142" t="s">
        <v>79</v>
      </c>
      <c r="AY134" s="16" t="s">
        <v>116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6" t="s">
        <v>79</v>
      </c>
      <c r="BK134" s="143">
        <f t="shared" si="9"/>
        <v>0</v>
      </c>
      <c r="BL134" s="16" t="s">
        <v>783</v>
      </c>
      <c r="BM134" s="142" t="s">
        <v>829</v>
      </c>
    </row>
    <row r="135" spans="2:65" s="1" customFormat="1" ht="16.5" customHeight="1">
      <c r="B135" s="131"/>
      <c r="C135" s="132" t="s">
        <v>203</v>
      </c>
      <c r="D135" s="132" t="s">
        <v>118</v>
      </c>
      <c r="E135" s="133" t="s">
        <v>830</v>
      </c>
      <c r="F135" s="134" t="s">
        <v>831</v>
      </c>
      <c r="G135" s="135" t="s">
        <v>782</v>
      </c>
      <c r="H135" s="136">
        <v>1</v>
      </c>
      <c r="I135" s="137"/>
      <c r="J135" s="137">
        <f t="shared" si="0"/>
        <v>0</v>
      </c>
      <c r="K135" s="134" t="s">
        <v>1</v>
      </c>
      <c r="L135" s="28"/>
      <c r="M135" s="138" t="s">
        <v>1</v>
      </c>
      <c r="N135" s="139" t="s">
        <v>36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783</v>
      </c>
      <c r="AT135" s="142" t="s">
        <v>118</v>
      </c>
      <c r="AU135" s="142" t="s">
        <v>79</v>
      </c>
      <c r="AY135" s="16" t="s">
        <v>116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6" t="s">
        <v>79</v>
      </c>
      <c r="BK135" s="143">
        <f t="shared" si="9"/>
        <v>0</v>
      </c>
      <c r="BL135" s="16" t="s">
        <v>783</v>
      </c>
      <c r="BM135" s="142" t="s">
        <v>832</v>
      </c>
    </row>
    <row r="136" spans="2:65" s="1" customFormat="1" ht="24" customHeight="1">
      <c r="B136" s="131"/>
      <c r="C136" s="132" t="s">
        <v>209</v>
      </c>
      <c r="D136" s="132" t="s">
        <v>118</v>
      </c>
      <c r="E136" s="133" t="s">
        <v>833</v>
      </c>
      <c r="F136" s="134" t="s">
        <v>834</v>
      </c>
      <c r="G136" s="135" t="s">
        <v>782</v>
      </c>
      <c r="H136" s="136">
        <v>1</v>
      </c>
      <c r="I136" s="137"/>
      <c r="J136" s="137">
        <f t="shared" si="0"/>
        <v>0</v>
      </c>
      <c r="K136" s="134" t="s">
        <v>1</v>
      </c>
      <c r="L136" s="28"/>
      <c r="M136" s="138" t="s">
        <v>1</v>
      </c>
      <c r="N136" s="139" t="s">
        <v>36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783</v>
      </c>
      <c r="AT136" s="142" t="s">
        <v>118</v>
      </c>
      <c r="AU136" s="142" t="s">
        <v>79</v>
      </c>
      <c r="AY136" s="16" t="s">
        <v>116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6" t="s">
        <v>79</v>
      </c>
      <c r="BK136" s="143">
        <f t="shared" si="9"/>
        <v>0</v>
      </c>
      <c r="BL136" s="16" t="s">
        <v>783</v>
      </c>
      <c r="BM136" s="142" t="s">
        <v>835</v>
      </c>
    </row>
    <row r="137" spans="2:65" s="1" customFormat="1" ht="36" customHeight="1">
      <c r="B137" s="131"/>
      <c r="C137" s="132" t="s">
        <v>213</v>
      </c>
      <c r="D137" s="132" t="s">
        <v>118</v>
      </c>
      <c r="E137" s="133" t="s">
        <v>836</v>
      </c>
      <c r="F137" s="134" t="s">
        <v>837</v>
      </c>
      <c r="G137" s="135" t="s">
        <v>782</v>
      </c>
      <c r="H137" s="136">
        <v>1</v>
      </c>
      <c r="I137" s="137"/>
      <c r="J137" s="137">
        <f t="shared" si="0"/>
        <v>0</v>
      </c>
      <c r="K137" s="134" t="s">
        <v>1</v>
      </c>
      <c r="L137" s="28"/>
      <c r="M137" s="138" t="s">
        <v>1</v>
      </c>
      <c r="N137" s="139" t="s">
        <v>36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783</v>
      </c>
      <c r="AT137" s="142" t="s">
        <v>118</v>
      </c>
      <c r="AU137" s="142" t="s">
        <v>79</v>
      </c>
      <c r="AY137" s="16" t="s">
        <v>116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6" t="s">
        <v>79</v>
      </c>
      <c r="BK137" s="143">
        <f t="shared" si="9"/>
        <v>0</v>
      </c>
      <c r="BL137" s="16" t="s">
        <v>783</v>
      </c>
      <c r="BM137" s="142" t="s">
        <v>838</v>
      </c>
    </row>
    <row r="138" spans="2:65" s="1" customFormat="1" ht="24" customHeight="1">
      <c r="B138" s="131"/>
      <c r="C138" s="132" t="s">
        <v>219</v>
      </c>
      <c r="D138" s="132" t="s">
        <v>118</v>
      </c>
      <c r="E138" s="133" t="s">
        <v>839</v>
      </c>
      <c r="F138" s="134" t="s">
        <v>840</v>
      </c>
      <c r="G138" s="135" t="s">
        <v>782</v>
      </c>
      <c r="H138" s="136">
        <v>1</v>
      </c>
      <c r="I138" s="137"/>
      <c r="J138" s="137">
        <f t="shared" si="0"/>
        <v>0</v>
      </c>
      <c r="K138" s="134" t="s">
        <v>1</v>
      </c>
      <c r="L138" s="28"/>
      <c r="M138" s="138" t="s">
        <v>1</v>
      </c>
      <c r="N138" s="139" t="s">
        <v>36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783</v>
      </c>
      <c r="AT138" s="142" t="s">
        <v>118</v>
      </c>
      <c r="AU138" s="142" t="s">
        <v>79</v>
      </c>
      <c r="AY138" s="16" t="s">
        <v>116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6" t="s">
        <v>79</v>
      </c>
      <c r="BK138" s="143">
        <f t="shared" si="9"/>
        <v>0</v>
      </c>
      <c r="BL138" s="16" t="s">
        <v>783</v>
      </c>
      <c r="BM138" s="142" t="s">
        <v>841</v>
      </c>
    </row>
    <row r="139" spans="2:65" s="1" customFormat="1" ht="36" customHeight="1">
      <c r="B139" s="131"/>
      <c r="C139" s="132" t="s">
        <v>7</v>
      </c>
      <c r="D139" s="132" t="s">
        <v>118</v>
      </c>
      <c r="E139" s="133" t="s">
        <v>842</v>
      </c>
      <c r="F139" s="134" t="s">
        <v>843</v>
      </c>
      <c r="G139" s="135" t="s">
        <v>782</v>
      </c>
      <c r="H139" s="136">
        <v>1</v>
      </c>
      <c r="I139" s="137"/>
      <c r="J139" s="137">
        <f t="shared" si="0"/>
        <v>0</v>
      </c>
      <c r="K139" s="134" t="s">
        <v>1</v>
      </c>
      <c r="L139" s="28"/>
      <c r="M139" s="138" t="s">
        <v>1</v>
      </c>
      <c r="N139" s="139" t="s">
        <v>36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783</v>
      </c>
      <c r="AT139" s="142" t="s">
        <v>118</v>
      </c>
      <c r="AU139" s="142" t="s">
        <v>79</v>
      </c>
      <c r="AY139" s="16" t="s">
        <v>116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6" t="s">
        <v>79</v>
      </c>
      <c r="BK139" s="143">
        <f t="shared" si="9"/>
        <v>0</v>
      </c>
      <c r="BL139" s="16" t="s">
        <v>783</v>
      </c>
      <c r="BM139" s="142" t="s">
        <v>844</v>
      </c>
    </row>
    <row r="140" spans="2:65" s="1" customFormat="1" ht="24" customHeight="1">
      <c r="B140" s="131"/>
      <c r="C140" s="132" t="s">
        <v>228</v>
      </c>
      <c r="D140" s="132" t="s">
        <v>118</v>
      </c>
      <c r="E140" s="133" t="s">
        <v>845</v>
      </c>
      <c r="F140" s="134" t="s">
        <v>846</v>
      </c>
      <c r="G140" s="135" t="s">
        <v>782</v>
      </c>
      <c r="H140" s="136">
        <v>1</v>
      </c>
      <c r="I140" s="137"/>
      <c r="J140" s="137">
        <f t="shared" si="0"/>
        <v>0</v>
      </c>
      <c r="K140" s="134" t="s">
        <v>1</v>
      </c>
      <c r="L140" s="28"/>
      <c r="M140" s="138" t="s">
        <v>1</v>
      </c>
      <c r="N140" s="139" t="s">
        <v>36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783</v>
      </c>
      <c r="AT140" s="142" t="s">
        <v>118</v>
      </c>
      <c r="AU140" s="142" t="s">
        <v>79</v>
      </c>
      <c r="AY140" s="16" t="s">
        <v>116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6" t="s">
        <v>79</v>
      </c>
      <c r="BK140" s="143">
        <f t="shared" si="9"/>
        <v>0</v>
      </c>
      <c r="BL140" s="16" t="s">
        <v>783</v>
      </c>
      <c r="BM140" s="142" t="s">
        <v>847</v>
      </c>
    </row>
    <row r="141" spans="2:65" s="1" customFormat="1" ht="24" customHeight="1">
      <c r="B141" s="131"/>
      <c r="C141" s="132" t="s">
        <v>234</v>
      </c>
      <c r="D141" s="132" t="s">
        <v>118</v>
      </c>
      <c r="E141" s="133" t="s">
        <v>848</v>
      </c>
      <c r="F141" s="134" t="s">
        <v>849</v>
      </c>
      <c r="G141" s="135" t="s">
        <v>782</v>
      </c>
      <c r="H141" s="136">
        <v>1</v>
      </c>
      <c r="I141" s="137"/>
      <c r="J141" s="137">
        <f t="shared" si="0"/>
        <v>0</v>
      </c>
      <c r="K141" s="134" t="s">
        <v>1</v>
      </c>
      <c r="L141" s="28"/>
      <c r="M141" s="176" t="s">
        <v>1</v>
      </c>
      <c r="N141" s="177" t="s">
        <v>36</v>
      </c>
      <c r="O141" s="178">
        <v>0</v>
      </c>
      <c r="P141" s="178">
        <f t="shared" si="1"/>
        <v>0</v>
      </c>
      <c r="Q141" s="178">
        <v>0</v>
      </c>
      <c r="R141" s="178">
        <f t="shared" si="2"/>
        <v>0</v>
      </c>
      <c r="S141" s="178">
        <v>0</v>
      </c>
      <c r="T141" s="179">
        <f t="shared" si="3"/>
        <v>0</v>
      </c>
      <c r="AR141" s="142" t="s">
        <v>783</v>
      </c>
      <c r="AT141" s="142" t="s">
        <v>118</v>
      </c>
      <c r="AU141" s="142" t="s">
        <v>79</v>
      </c>
      <c r="AY141" s="16" t="s">
        <v>116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6" t="s">
        <v>79</v>
      </c>
      <c r="BK141" s="143">
        <f t="shared" si="9"/>
        <v>0</v>
      </c>
      <c r="BL141" s="16" t="s">
        <v>783</v>
      </c>
      <c r="BM141" s="142" t="s">
        <v>850</v>
      </c>
    </row>
    <row r="142" spans="2:65" s="1" customFormat="1" ht="6.95" customHeight="1"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28"/>
    </row>
  </sheetData>
  <autoFilter ref="C116:K141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SO_01 - Vodovodní řady </vt:lpstr>
      <vt:lpstr>VRN - Vedlejší rozpočtové...</vt:lpstr>
      <vt:lpstr>'Rekapitulace stavby'!Názvy_tisku</vt:lpstr>
      <vt:lpstr>'SO_01 - Vodovodní řady '!Názvy_tisku</vt:lpstr>
      <vt:lpstr>'VRN - Vedlejší rozpočtové...'!Názvy_tisku</vt:lpstr>
      <vt:lpstr>'Rekapitulace stavby'!Oblast_tisku</vt:lpstr>
      <vt:lpstr>'SO_01 - Vodovodní řady 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Dita_PC\Pastova</dc:creator>
  <cp:lastModifiedBy>Radim Knížák</cp:lastModifiedBy>
  <cp:lastPrinted>2019-06-26T08:21:06Z</cp:lastPrinted>
  <dcterms:created xsi:type="dcterms:W3CDTF">2019-06-26T08:14:14Z</dcterms:created>
  <dcterms:modified xsi:type="dcterms:W3CDTF">2019-06-26T08:21:10Z</dcterms:modified>
</cp:coreProperties>
</file>